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kugyu-TARO\Desktop\"/>
    </mc:Choice>
  </mc:AlternateContent>
  <bookViews>
    <workbookView xWindow="1635" yWindow="810" windowWidth="10365" windowHeight="6840" tabRatio="822" activeTab="2"/>
  </bookViews>
  <sheets>
    <sheet name="近交試算シートβ(6x6)x(6x6)" sheetId="28" r:id="rId1"/>
    <sheet name="近交試算シート5x5" sheetId="5" r:id="rId2"/>
    <sheet name="始祖牛ﾃﾞｰﾀ" sheetId="22" r:id="rId3"/>
  </sheets>
  <definedNames>
    <definedName name="_xlnm.Print_Area" localSheetId="1">近交試算シート5x5!$A$1:$I$57</definedName>
    <definedName name="_xlnm.Print_Area" localSheetId="0">'近交試算シートβ(6x6)x(6x6)'!$B$1:$V$74</definedName>
    <definedName name="_xlnm.Print_Area" localSheetId="2">始祖牛ﾃﾞｰﾀ!$A$1:$L$112</definedName>
  </definedNames>
  <calcPr calcId="152511"/>
</workbook>
</file>

<file path=xl/calcChain.xml><?xml version="1.0" encoding="utf-8"?>
<calcChain xmlns="http://schemas.openxmlformats.org/spreadsheetml/2006/main">
  <c r="M184" i="28" l="1"/>
  <c r="M185" i="28" s="1"/>
  <c r="K251" i="28" s="1"/>
  <c r="O4" i="28"/>
  <c r="M74" i="28" s="1"/>
  <c r="K184" i="28"/>
  <c r="I250" i="28" s="1"/>
  <c r="I184" i="28"/>
  <c r="G248" i="28" s="1"/>
  <c r="G184" i="28"/>
  <c r="G185" i="28" s="1"/>
  <c r="D240" i="28" s="1"/>
  <c r="E184" i="28"/>
  <c r="E185" i="28" s="1"/>
  <c r="C228" i="28" s="1"/>
  <c r="B184" i="28"/>
  <c r="B204" i="28" s="1"/>
  <c r="B185" i="28" s="1"/>
  <c r="C258" i="28"/>
  <c r="C259" i="28" s="1"/>
  <c r="C260" i="28" s="1"/>
  <c r="C261" i="28" s="1"/>
  <c r="C262" i="28" s="1"/>
  <c r="C263" i="28" s="1"/>
  <c r="C264" i="28" s="1"/>
  <c r="C265" i="28" s="1"/>
  <c r="C266" i="28" s="1"/>
  <c r="C169" i="28"/>
  <c r="K163" i="28"/>
  <c r="M162" i="28" s="1"/>
  <c r="M96" i="28"/>
  <c r="K162" i="28" s="1"/>
  <c r="C80" i="28"/>
  <c r="K74" i="28"/>
  <c r="M73" i="28" s="1"/>
  <c r="I72" i="28"/>
  <c r="M72" i="28" s="1"/>
  <c r="G70" i="28"/>
  <c r="M70" i="28" s="1"/>
  <c r="E64" i="28"/>
  <c r="M66" i="28" s="1"/>
  <c r="C52" i="28"/>
  <c r="K58" i="28" s="1"/>
  <c r="B28" i="28"/>
  <c r="E32" i="28" s="1"/>
  <c r="B26" i="28"/>
  <c r="B4" i="28" s="1"/>
  <c r="M4" i="28"/>
  <c r="K73" i="28" s="1"/>
  <c r="K4" i="28"/>
  <c r="I71" i="28" s="1"/>
  <c r="I4" i="28"/>
  <c r="F68" i="28" s="1"/>
  <c r="G4" i="28"/>
  <c r="D62" i="28" s="1"/>
  <c r="E4" i="28"/>
  <c r="C50" i="28" s="1"/>
  <c r="B16" i="5"/>
  <c r="G3" i="5" s="1"/>
  <c r="B17" i="5"/>
  <c r="I24" i="5" s="1"/>
  <c r="C48" i="5"/>
  <c r="C49" i="5" s="1"/>
  <c r="C50" i="5" s="1"/>
  <c r="C51" i="5" s="1"/>
  <c r="C52" i="5" s="1"/>
  <c r="C53" i="5" s="1"/>
  <c r="C54" i="5" s="1"/>
  <c r="C31" i="5"/>
  <c r="E28" i="5" s="1"/>
  <c r="E36" i="5"/>
  <c r="G36" i="5" s="1"/>
  <c r="G40" i="5"/>
  <c r="I39" i="5" s="1"/>
  <c r="I42" i="5"/>
  <c r="E5" i="5"/>
  <c r="I41" i="5" s="1"/>
  <c r="E4" i="5"/>
  <c r="G39" i="5" s="1"/>
  <c r="E3" i="5"/>
  <c r="E35" i="5" s="1"/>
  <c r="E2" i="5"/>
  <c r="C30" i="5" s="1"/>
  <c r="AJ18" i="5"/>
  <c r="AJ19" i="5"/>
  <c r="AJ20" i="5"/>
  <c r="AJ21" i="5"/>
  <c r="AJ22" i="5"/>
  <c r="AJ23" i="5"/>
  <c r="AJ24" i="5"/>
  <c r="AJ25" i="5"/>
  <c r="AJ26" i="5"/>
  <c r="AJ27" i="5"/>
  <c r="AJ28" i="5"/>
  <c r="AJ29" i="5"/>
  <c r="AJ30" i="5"/>
  <c r="AJ31" i="5"/>
  <c r="AJ32" i="5"/>
  <c r="AJ33" i="5"/>
  <c r="AJ34" i="5"/>
  <c r="AJ35" i="5"/>
  <c r="AJ36" i="5"/>
  <c r="AJ37" i="5"/>
  <c r="AJ38" i="5"/>
  <c r="AJ39" i="5"/>
  <c r="AJ40" i="5"/>
  <c r="AJ41" i="5"/>
  <c r="AJ42" i="5"/>
  <c r="AJ43" i="5"/>
  <c r="AJ44" i="5"/>
  <c r="AJ45" i="5"/>
  <c r="AJ46" i="5"/>
  <c r="AJ47" i="5"/>
  <c r="AJ48" i="5"/>
  <c r="AJ49" i="5"/>
  <c r="AJ50" i="5"/>
  <c r="AJ51" i="5"/>
  <c r="AJ52" i="5"/>
  <c r="AJ53" i="5"/>
  <c r="AJ54" i="5"/>
  <c r="AJ55" i="5"/>
  <c r="D1" i="5"/>
  <c r="C1" i="5" s="1"/>
  <c r="C170" i="28"/>
  <c r="C81" i="28"/>
  <c r="C82" i="28" s="1"/>
  <c r="C83" i="28" s="1"/>
  <c r="C84" i="28" s="1"/>
  <c r="C85" i="28" s="1"/>
  <c r="C86" i="28" s="1"/>
  <c r="C87" i="28" s="1"/>
  <c r="C88" i="28" s="1"/>
  <c r="C171" i="28"/>
  <c r="C172" i="28" s="1"/>
  <c r="C173" i="28" s="1"/>
  <c r="C174" i="28" s="1"/>
  <c r="C175" i="28" s="1"/>
  <c r="C176" i="28" s="1"/>
  <c r="C177" i="28" s="1"/>
  <c r="F52" i="28" l="1"/>
  <c r="G22" i="5"/>
  <c r="S16" i="5" s="1"/>
  <c r="G21" i="5"/>
  <c r="I37" i="5"/>
  <c r="I23" i="5"/>
  <c r="L7" i="5"/>
  <c r="AE2" i="5" s="1"/>
  <c r="E18" i="5"/>
  <c r="O16" i="5" s="1"/>
  <c r="I4" i="5"/>
  <c r="G35" i="5"/>
  <c r="I3" i="5"/>
  <c r="L12" i="5"/>
  <c r="L32" i="5" s="1"/>
  <c r="E17" i="5"/>
  <c r="I38" i="5"/>
  <c r="O22" i="5" s="1"/>
  <c r="M42" i="28"/>
  <c r="G18" i="5"/>
  <c r="I18" i="5" s="1"/>
  <c r="X10" i="5" s="1"/>
  <c r="X30" i="5" s="1"/>
  <c r="L24" i="5"/>
  <c r="L44" i="5" s="1"/>
  <c r="C12" i="5"/>
  <c r="C13" i="5"/>
  <c r="E9" i="5" s="1"/>
  <c r="L11" i="5"/>
  <c r="L10" i="5"/>
  <c r="L30" i="5" s="1"/>
  <c r="G32" i="5"/>
  <c r="I32" i="5" s="1"/>
  <c r="L19" i="5" s="1"/>
  <c r="K72" i="28"/>
  <c r="M71" i="28" s="1"/>
  <c r="K252" i="28"/>
  <c r="M251" i="28" s="1"/>
  <c r="B206" i="28"/>
  <c r="F214" i="28" s="1"/>
  <c r="K185" i="28"/>
  <c r="I249" i="28" s="1"/>
  <c r="K71" i="28"/>
  <c r="E48" i="28"/>
  <c r="K49" i="28" s="1"/>
  <c r="K57" i="28"/>
  <c r="M58" i="28"/>
  <c r="S10" i="5"/>
  <c r="S30" i="5" s="1"/>
  <c r="E27" i="5"/>
  <c r="I34" i="5"/>
  <c r="AA20" i="5" s="1"/>
  <c r="I40" i="5"/>
  <c r="I33" i="5"/>
  <c r="L16" i="5"/>
  <c r="L36" i="5" s="1"/>
  <c r="AA16" i="5"/>
  <c r="G31" i="5"/>
  <c r="D46" i="28"/>
  <c r="I56" i="28"/>
  <c r="K55" i="28" s="1"/>
  <c r="G54" i="28"/>
  <c r="I51" i="28" s="1"/>
  <c r="AA7" i="5"/>
  <c r="M12" i="5"/>
  <c r="AA24" i="5"/>
  <c r="X57" i="5" s="1"/>
  <c r="I15" i="5"/>
  <c r="I20" i="5"/>
  <c r="Y7" i="5" s="1"/>
  <c r="AA10" i="5"/>
  <c r="AA30" i="5" s="1"/>
  <c r="AA12" i="5"/>
  <c r="M24" i="5"/>
  <c r="L15" i="5"/>
  <c r="I35" i="5"/>
  <c r="G27" i="5"/>
  <c r="AA11" i="5"/>
  <c r="I29" i="5"/>
  <c r="I30" i="5"/>
  <c r="AA15" i="5"/>
  <c r="I36" i="5"/>
  <c r="G28" i="5"/>
  <c r="I55" i="28"/>
  <c r="I68" i="28"/>
  <c r="M68" i="28" s="1"/>
  <c r="K69" i="28"/>
  <c r="G62" i="28"/>
  <c r="K62" i="28" s="1"/>
  <c r="AB32" i="28" s="1"/>
  <c r="E242" i="28"/>
  <c r="I64" i="28"/>
  <c r="K64" i="28" s="1"/>
  <c r="M63" i="28" s="1"/>
  <c r="I63" i="28"/>
  <c r="K65" i="28"/>
  <c r="C230" i="28"/>
  <c r="F230" i="28" s="1"/>
  <c r="I31" i="28"/>
  <c r="AB38" i="28"/>
  <c r="K33" i="28"/>
  <c r="AB8" i="28"/>
  <c r="AB42" i="28" s="1"/>
  <c r="K34" i="28"/>
  <c r="G30" i="28"/>
  <c r="AE30" i="28" s="1"/>
  <c r="M34" i="28"/>
  <c r="AB22" i="28"/>
  <c r="E95" i="28"/>
  <c r="AB5" i="28"/>
  <c r="Y38" i="28"/>
  <c r="Y72" i="28" s="1"/>
  <c r="K42" i="28"/>
  <c r="Y14" i="28"/>
  <c r="Y48" i="28" s="1"/>
  <c r="Y5" i="28"/>
  <c r="BG42" i="28" s="1"/>
  <c r="F36" i="28"/>
  <c r="Y22" i="28"/>
  <c r="Y8" i="28"/>
  <c r="M250" i="28"/>
  <c r="K249" i="28"/>
  <c r="K250" i="28"/>
  <c r="M249" i="28" s="1"/>
  <c r="I245" i="28"/>
  <c r="K248" i="28"/>
  <c r="M247" i="28" s="1"/>
  <c r="K247" i="28"/>
  <c r="I246" i="28"/>
  <c r="M248" i="28"/>
  <c r="I185" i="28"/>
  <c r="F246" i="28" s="1"/>
  <c r="AB14" i="28"/>
  <c r="I67" i="28"/>
  <c r="K70" i="28"/>
  <c r="AB30" i="28"/>
  <c r="F60" i="28"/>
  <c r="K66" i="28"/>
  <c r="Y34" i="28" s="1"/>
  <c r="M57" i="28"/>
  <c r="AB10" i="28"/>
  <c r="F28" i="28"/>
  <c r="I32" i="28"/>
  <c r="I39" i="28"/>
  <c r="I40" i="28"/>
  <c r="D30" i="28"/>
  <c r="C18" i="28"/>
  <c r="Y30" i="28"/>
  <c r="G38" i="28"/>
  <c r="Y10" i="28"/>
  <c r="C20" i="28"/>
  <c r="Y37" i="28" l="1"/>
  <c r="S12" i="5"/>
  <c r="S32" i="5" s="1"/>
  <c r="M15" i="5"/>
  <c r="S24" i="5"/>
  <c r="S44" i="5" s="1"/>
  <c r="S7" i="5"/>
  <c r="I17" i="5"/>
  <c r="R16" i="5"/>
  <c r="R36" i="5" s="1"/>
  <c r="X16" i="5"/>
  <c r="O15" i="5"/>
  <c r="O35" i="5" s="1"/>
  <c r="S19" i="5"/>
  <c r="I31" i="5"/>
  <c r="R10" i="5"/>
  <c r="R30" i="5" s="1"/>
  <c r="X7" i="5"/>
  <c r="O11" i="5"/>
  <c r="O31" i="5" s="1"/>
  <c r="O23" i="5"/>
  <c r="M11" i="5"/>
  <c r="M31" i="5" s="1"/>
  <c r="E10" i="5"/>
  <c r="N11" i="5" s="1"/>
  <c r="C196" i="28"/>
  <c r="AB37" i="28"/>
  <c r="AB71" i="28" s="1"/>
  <c r="S11" i="5"/>
  <c r="S31" i="5" s="1"/>
  <c r="S15" i="5"/>
  <c r="S35" i="5" s="1"/>
  <c r="I22" i="5"/>
  <c r="Z11" i="5" s="1"/>
  <c r="Z31" i="5" s="1"/>
  <c r="I21" i="5"/>
  <c r="M14" i="5"/>
  <c r="G13" i="5"/>
  <c r="M16" i="5"/>
  <c r="M36" i="5" s="1"/>
  <c r="M10" i="5"/>
  <c r="M30" i="5" s="1"/>
  <c r="G14" i="5"/>
  <c r="Q14" i="5" s="1"/>
  <c r="L31" i="5"/>
  <c r="AA35" i="5"/>
  <c r="X11" i="5"/>
  <c r="O14" i="5"/>
  <c r="O34" i="5" s="1"/>
  <c r="L14" i="5"/>
  <c r="R14" i="5"/>
  <c r="R11" i="5"/>
  <c r="AA32" i="5"/>
  <c r="O24" i="5"/>
  <c r="O44" i="5" s="1"/>
  <c r="R12" i="5"/>
  <c r="X24" i="5"/>
  <c r="O10" i="5"/>
  <c r="O30" i="5" s="1"/>
  <c r="R24" i="5"/>
  <c r="X44" i="5" s="1"/>
  <c r="M32" i="5"/>
  <c r="G216" i="28"/>
  <c r="K216" i="28" s="1"/>
  <c r="Y185" i="28"/>
  <c r="BG222" i="28" s="1"/>
  <c r="R23" i="5"/>
  <c r="R43" i="5" s="1"/>
  <c r="R19" i="5"/>
  <c r="I19" i="5"/>
  <c r="AA19" i="5"/>
  <c r="M23" i="5"/>
  <c r="O12" i="5"/>
  <c r="O32" i="5" s="1"/>
  <c r="X14" i="5"/>
  <c r="BD37" i="28"/>
  <c r="BD71" i="28" s="1"/>
  <c r="X22" i="5"/>
  <c r="X23" i="5"/>
  <c r="X15" i="5"/>
  <c r="R15" i="5"/>
  <c r="X12" i="5"/>
  <c r="AA14" i="5"/>
  <c r="AA34" i="5" s="1"/>
  <c r="M19" i="5"/>
  <c r="M22" i="5"/>
  <c r="M42" i="5" s="1"/>
  <c r="L22" i="5"/>
  <c r="L42" i="5" s="1"/>
  <c r="R7" i="5"/>
  <c r="M35" i="5"/>
  <c r="S22" i="5"/>
  <c r="S42" i="5" s="1"/>
  <c r="R22" i="5"/>
  <c r="AA40" i="5"/>
  <c r="AA22" i="5"/>
  <c r="AA42" i="5" s="1"/>
  <c r="AA23" i="5"/>
  <c r="AA43" i="5" s="1"/>
  <c r="L23" i="5"/>
  <c r="L43" i="5" s="1"/>
  <c r="G17" i="5"/>
  <c r="O7" i="5"/>
  <c r="S23" i="5"/>
  <c r="S43" i="5" s="1"/>
  <c r="S20" i="5"/>
  <c r="S40" i="5" s="1"/>
  <c r="Y15" i="5"/>
  <c r="N15" i="5"/>
  <c r="N35" i="5" s="1"/>
  <c r="X19" i="5"/>
  <c r="O19" i="5"/>
  <c r="O39" i="5" s="1"/>
  <c r="M7" i="5"/>
  <c r="AE3" i="5" s="1"/>
  <c r="R20" i="5"/>
  <c r="I16" i="5"/>
  <c r="W12" i="5" s="1"/>
  <c r="W32" i="5" s="1"/>
  <c r="O43" i="5"/>
  <c r="AA36" i="5"/>
  <c r="S14" i="5"/>
  <c r="S34" i="5" s="1"/>
  <c r="C198" i="28"/>
  <c r="Z190" i="28" s="1"/>
  <c r="D208" i="28"/>
  <c r="K220" i="28"/>
  <c r="BD202" i="28" s="1"/>
  <c r="Y194" i="28"/>
  <c r="Y228" i="28" s="1"/>
  <c r="I218" i="28"/>
  <c r="AN216" i="28" s="1"/>
  <c r="I217" i="28"/>
  <c r="Y202" i="28"/>
  <c r="Y236" i="28" s="1"/>
  <c r="E210" i="28"/>
  <c r="K212" i="28" s="1"/>
  <c r="AZ194" i="28" s="1"/>
  <c r="Y218" i="28"/>
  <c r="Y252" i="28" s="1"/>
  <c r="Y190" i="28"/>
  <c r="AZ37" i="28"/>
  <c r="AZ71" i="28" s="1"/>
  <c r="I47" i="28"/>
  <c r="K50" i="28"/>
  <c r="M49" i="28" s="1"/>
  <c r="AB9" i="28"/>
  <c r="AB43" i="28" s="1"/>
  <c r="Y9" i="28"/>
  <c r="I48" i="28"/>
  <c r="Y16" i="28" s="1"/>
  <c r="M50" i="28"/>
  <c r="F44" i="28"/>
  <c r="G46" i="28"/>
  <c r="K46" i="28" s="1"/>
  <c r="AB24" i="28" s="1"/>
  <c r="I233" i="28"/>
  <c r="AB18" i="28"/>
  <c r="AB52" i="28" s="1"/>
  <c r="BD18" i="28"/>
  <c r="BD52" i="28" s="1"/>
  <c r="N24" i="5"/>
  <c r="N44" i="5" s="1"/>
  <c r="O36" i="5"/>
  <c r="L20" i="5"/>
  <c r="L40" i="5" s="1"/>
  <c r="O20" i="5"/>
  <c r="O40" i="5" s="1"/>
  <c r="N20" i="5"/>
  <c r="N40" i="5" s="1"/>
  <c r="X20" i="5"/>
  <c r="M20" i="5"/>
  <c r="I52" i="28"/>
  <c r="Y17" i="28" s="1"/>
  <c r="K54" i="28"/>
  <c r="Y28" i="28" s="1"/>
  <c r="M54" i="28"/>
  <c r="AB12" i="28"/>
  <c r="AB46" i="28" s="1"/>
  <c r="Y12" i="28"/>
  <c r="Y51" i="28" s="1"/>
  <c r="N13" i="5"/>
  <c r="Y217" i="28"/>
  <c r="K56" i="28"/>
  <c r="AZ29" i="28" s="1"/>
  <c r="Y18" i="28"/>
  <c r="AL63" i="28" s="1"/>
  <c r="K53" i="28"/>
  <c r="M56" i="28"/>
  <c r="AB72" i="28"/>
  <c r="AA44" i="5"/>
  <c r="G9" i="5"/>
  <c r="BD38" i="28"/>
  <c r="BD72" i="28" s="1"/>
  <c r="Y20" i="5"/>
  <c r="Y12" i="5"/>
  <c r="Y10" i="5"/>
  <c r="Y30" i="5" s="1"/>
  <c r="Y23" i="5"/>
  <c r="Y43" i="5" s="1"/>
  <c r="N12" i="5"/>
  <c r="N32" i="5" s="1"/>
  <c r="N19" i="5"/>
  <c r="Y16" i="5"/>
  <c r="Y36" i="5" s="1"/>
  <c r="AE37" i="28"/>
  <c r="AE71" i="28" s="1"/>
  <c r="I12" i="5"/>
  <c r="U22" i="5" s="1"/>
  <c r="AZ30" i="28"/>
  <c r="AZ64" i="28" s="1"/>
  <c r="Y11" i="5"/>
  <c r="Y19" i="5"/>
  <c r="Y24" i="5"/>
  <c r="Y44" i="5" s="1"/>
  <c r="Y22" i="5"/>
  <c r="Y14" i="5"/>
  <c r="AZ38" i="28"/>
  <c r="AZ72" i="28" s="1"/>
  <c r="M44" i="5"/>
  <c r="N10" i="5"/>
  <c r="N30" i="5" s="1"/>
  <c r="N14" i="5"/>
  <c r="N16" i="5"/>
  <c r="L39" i="5"/>
  <c r="AZ10" i="28"/>
  <c r="AZ44" i="28" s="1"/>
  <c r="AZ14" i="28"/>
  <c r="AZ48" i="28" s="1"/>
  <c r="AZ22" i="28"/>
  <c r="AZ56" i="28" s="1"/>
  <c r="AZ12" i="28"/>
  <c r="AZ46" i="28" s="1"/>
  <c r="N18" i="5"/>
  <c r="S36" i="5"/>
  <c r="AZ5" i="28"/>
  <c r="AZ18" i="28"/>
  <c r="AZ52" i="28" s="1"/>
  <c r="I28" i="5"/>
  <c r="S13" i="5"/>
  <c r="S33" i="5" s="1"/>
  <c r="R13" i="5"/>
  <c r="I27" i="5"/>
  <c r="L13" i="5"/>
  <c r="Y13" i="5"/>
  <c r="AA13" i="5"/>
  <c r="AA33" i="5" s="1"/>
  <c r="X13" i="5"/>
  <c r="O13" i="5"/>
  <c r="M13" i="5"/>
  <c r="AA31" i="5"/>
  <c r="L35" i="5"/>
  <c r="AA21" i="5"/>
  <c r="AA41" i="5" s="1"/>
  <c r="R21" i="5"/>
  <c r="L21" i="5"/>
  <c r="L41" i="5" s="1"/>
  <c r="X21" i="5"/>
  <c r="O21" i="5"/>
  <c r="O41" i="5" s="1"/>
  <c r="M21" i="5"/>
  <c r="M41" i="5" s="1"/>
  <c r="S21" i="5"/>
  <c r="S41" i="5" s="1"/>
  <c r="Y21" i="5"/>
  <c r="L18" i="5"/>
  <c r="L38" i="5" s="1"/>
  <c r="S18" i="5"/>
  <c r="S38" i="5" s="1"/>
  <c r="R18" i="5"/>
  <c r="M18" i="5"/>
  <c r="O18" i="5"/>
  <c r="O38" i="5" s="1"/>
  <c r="AA18" i="5"/>
  <c r="AA38" i="5" s="1"/>
  <c r="X18" i="5"/>
  <c r="Y18" i="5"/>
  <c r="K67" i="28"/>
  <c r="AZ21" i="28"/>
  <c r="AZ55" i="28" s="1"/>
  <c r="K68" i="28"/>
  <c r="M67" i="28" s="1"/>
  <c r="M41" i="28"/>
  <c r="BD22" i="28"/>
  <c r="BD56" i="28" s="1"/>
  <c r="Y21" i="28"/>
  <c r="Y55" i="28" s="1"/>
  <c r="Y13" i="28"/>
  <c r="Y47" i="28" s="1"/>
  <c r="Y32" i="28"/>
  <c r="AZ32" i="28"/>
  <c r="AB13" i="28"/>
  <c r="AB47" i="28" s="1"/>
  <c r="AZ13" i="28"/>
  <c r="AZ47" i="28" s="1"/>
  <c r="M61" i="28"/>
  <c r="I59" i="28"/>
  <c r="AE32" i="28"/>
  <c r="AE21" i="28"/>
  <c r="AE55" i="28" s="1"/>
  <c r="Y216" i="28"/>
  <c r="AB21" i="28"/>
  <c r="AB55" i="28" s="1"/>
  <c r="K63" i="28"/>
  <c r="M62" i="28"/>
  <c r="K61" i="28"/>
  <c r="M244" i="28"/>
  <c r="AE33" i="28"/>
  <c r="BD13" i="28"/>
  <c r="BD47" i="28" s="1"/>
  <c r="M64" i="28"/>
  <c r="AZ33" i="28"/>
  <c r="AB20" i="28"/>
  <c r="AB54" i="28" s="1"/>
  <c r="AZ20" i="28"/>
  <c r="AZ54" i="28" s="1"/>
  <c r="Y33" i="28"/>
  <c r="AE20" i="28"/>
  <c r="AE54" i="28" s="1"/>
  <c r="Y20" i="28"/>
  <c r="Y54" i="28" s="1"/>
  <c r="AB33" i="28"/>
  <c r="AB67" i="28" s="1"/>
  <c r="BD20" i="28"/>
  <c r="BD54" i="28" s="1"/>
  <c r="I60" i="28"/>
  <c r="AF19" i="28" s="1"/>
  <c r="AB48" i="28"/>
  <c r="K235" i="28"/>
  <c r="Y188" i="28"/>
  <c r="Y222" i="28" s="1"/>
  <c r="Y201" i="28"/>
  <c r="G240" i="28"/>
  <c r="K243" i="28"/>
  <c r="I242" i="28"/>
  <c r="F238" i="28"/>
  <c r="I241" i="28"/>
  <c r="K244" i="28"/>
  <c r="AF214" i="28" s="1"/>
  <c r="AF248" i="28" s="1"/>
  <c r="E226" i="28"/>
  <c r="F222" i="28" s="1"/>
  <c r="G232" i="28"/>
  <c r="M232" i="28" s="1"/>
  <c r="D224" i="28"/>
  <c r="K236" i="28"/>
  <c r="Y210" i="28" s="1"/>
  <c r="M236" i="28"/>
  <c r="I234" i="28"/>
  <c r="BD30" i="28"/>
  <c r="BD64" i="28" s="1"/>
  <c r="BD32" i="28"/>
  <c r="AE64" i="28"/>
  <c r="BD14" i="28"/>
  <c r="BD48" i="28" s="1"/>
  <c r="BD10" i="28"/>
  <c r="BD44" i="28" s="1"/>
  <c r="BD9" i="28"/>
  <c r="BD43" i="28" s="1"/>
  <c r="AB56" i="28"/>
  <c r="BD33" i="28"/>
  <c r="Y71" i="28"/>
  <c r="Y42" i="28"/>
  <c r="Y56" i="28"/>
  <c r="K95" i="28"/>
  <c r="BD5" i="28"/>
  <c r="BD8" i="28"/>
  <c r="BD42" i="28" s="1"/>
  <c r="K41" i="28"/>
  <c r="BD21" i="28"/>
  <c r="BD55" i="28" s="1"/>
  <c r="BD12" i="28"/>
  <c r="BD46" i="28" s="1"/>
  <c r="AE18" i="28"/>
  <c r="AE52" i="28" s="1"/>
  <c r="AE10" i="28"/>
  <c r="I28" i="28"/>
  <c r="AK36" i="28" s="1"/>
  <c r="AE12" i="28"/>
  <c r="AE46" i="28" s="1"/>
  <c r="AE38" i="28"/>
  <c r="K30" i="28"/>
  <c r="I27" i="28"/>
  <c r="K29" i="28"/>
  <c r="AE9" i="28"/>
  <c r="AE43" i="28" s="1"/>
  <c r="AE5" i="28"/>
  <c r="AE14" i="28"/>
  <c r="AE13" i="28"/>
  <c r="AE47" i="28" s="1"/>
  <c r="M30" i="28"/>
  <c r="AE8" i="28"/>
  <c r="AE22" i="28"/>
  <c r="AE56" i="28" s="1"/>
  <c r="Y64" i="28"/>
  <c r="AB64" i="28"/>
  <c r="C141" i="28"/>
  <c r="E96" i="28"/>
  <c r="C139" i="28" s="1"/>
  <c r="AZ8" i="28"/>
  <c r="AZ42" i="28" s="1"/>
  <c r="AZ9" i="28"/>
  <c r="AZ43" i="28" s="1"/>
  <c r="M33" i="28"/>
  <c r="K246" i="28"/>
  <c r="K245" i="28"/>
  <c r="M246" i="28"/>
  <c r="BD36" i="28"/>
  <c r="BD70" i="28" s="1"/>
  <c r="AE36" i="28"/>
  <c r="AE70" i="28" s="1"/>
  <c r="Y36" i="28"/>
  <c r="Y70" i="28" s="1"/>
  <c r="M69" i="28"/>
  <c r="AB36" i="28"/>
  <c r="AB70" i="28" s="1"/>
  <c r="AZ36" i="28"/>
  <c r="AZ70" i="28" s="1"/>
  <c r="AZ34" i="28"/>
  <c r="AZ68" i="28" s="1"/>
  <c r="M65" i="28"/>
  <c r="BD34" i="28"/>
  <c r="BD68" i="28" s="1"/>
  <c r="AB34" i="28"/>
  <c r="AB68" i="28" s="1"/>
  <c r="AE34" i="28"/>
  <c r="AE68" i="28" s="1"/>
  <c r="AF217" i="28"/>
  <c r="AF190" i="28"/>
  <c r="I213" i="28"/>
  <c r="AF216" i="28"/>
  <c r="K52" i="28"/>
  <c r="AF27" i="28" s="1"/>
  <c r="AN38" i="28"/>
  <c r="AN12" i="28"/>
  <c r="AN46" i="28" s="1"/>
  <c r="AN30" i="28"/>
  <c r="AN64" i="28" s="1"/>
  <c r="K39" i="28"/>
  <c r="AN10" i="28"/>
  <c r="AN18" i="28"/>
  <c r="AN52" i="28" s="1"/>
  <c r="AN21" i="28"/>
  <c r="AN55" i="28" s="1"/>
  <c r="AN14" i="28"/>
  <c r="AN37" i="28"/>
  <c r="AN71" i="28" s="1"/>
  <c r="AN5" i="28"/>
  <c r="AN34" i="28"/>
  <c r="AN68" i="28" s="1"/>
  <c r="AN22" i="28"/>
  <c r="AN8" i="28"/>
  <c r="AN13" i="28"/>
  <c r="AN47" i="28" s="1"/>
  <c r="M40" i="28"/>
  <c r="AN33" i="28"/>
  <c r="AN36" i="28"/>
  <c r="AN70" i="28" s="1"/>
  <c r="AN9" i="28"/>
  <c r="AN43" i="28" s="1"/>
  <c r="I95" i="28"/>
  <c r="AN20" i="28"/>
  <c r="AN54" i="28" s="1"/>
  <c r="K40" i="28"/>
  <c r="AN32" i="28"/>
  <c r="D14" i="28"/>
  <c r="I23" i="28"/>
  <c r="Z30" i="28"/>
  <c r="Z13" i="28"/>
  <c r="Z34" i="28"/>
  <c r="I24" i="28"/>
  <c r="G22" i="28"/>
  <c r="B95" i="28"/>
  <c r="K26" i="28"/>
  <c r="E16" i="28"/>
  <c r="Z9" i="28"/>
  <c r="Z43" i="28" s="1"/>
  <c r="Z36" i="28"/>
  <c r="Z33" i="28"/>
  <c r="Z22" i="28"/>
  <c r="Z37" i="28"/>
  <c r="Z8" i="28"/>
  <c r="Z12" i="28"/>
  <c r="Z14" i="28"/>
  <c r="Z21" i="28"/>
  <c r="M26" i="28"/>
  <c r="F20" i="28"/>
  <c r="K25" i="28"/>
  <c r="Z38" i="28"/>
  <c r="Z5" i="28"/>
  <c r="Z32" i="28"/>
  <c r="Z20" i="28"/>
  <c r="Z10" i="28"/>
  <c r="Z18" i="28"/>
  <c r="AF8" i="28"/>
  <c r="AF10" i="28"/>
  <c r="AF5" i="28"/>
  <c r="AF20" i="28"/>
  <c r="AF54" i="28" s="1"/>
  <c r="AF21" i="28"/>
  <c r="AF55" i="28" s="1"/>
  <c r="AF33" i="28"/>
  <c r="AF36" i="28"/>
  <c r="AF70" i="28" s="1"/>
  <c r="AF14" i="28"/>
  <c r="AF12" i="28"/>
  <c r="AF46" i="28" s="1"/>
  <c r="AF18" i="28"/>
  <c r="AF52" i="28" s="1"/>
  <c r="I35" i="28"/>
  <c r="K38" i="28"/>
  <c r="AF9" i="28"/>
  <c r="AF43" i="28" s="1"/>
  <c r="K37" i="28"/>
  <c r="AF22" i="28"/>
  <c r="AF37" i="28"/>
  <c r="AF71" i="28" s="1"/>
  <c r="AF38" i="28"/>
  <c r="AF34" i="28"/>
  <c r="AF68" i="28" s="1"/>
  <c r="M38" i="28"/>
  <c r="I36" i="28"/>
  <c r="AF30" i="28"/>
  <c r="AF64" i="28" s="1"/>
  <c r="AF32" i="28"/>
  <c r="AF13" i="28"/>
  <c r="AF47" i="28" s="1"/>
  <c r="G95" i="28"/>
  <c r="AL21" i="28"/>
  <c r="AL55" i="28" s="1"/>
  <c r="AL12" i="28"/>
  <c r="AL46" i="28" s="1"/>
  <c r="AL8" i="28"/>
  <c r="AL38" i="28"/>
  <c r="AL36" i="28"/>
  <c r="AL70" i="28" s="1"/>
  <c r="AL14" i="28"/>
  <c r="AL33" i="28"/>
  <c r="M32" i="28"/>
  <c r="AL37" i="28"/>
  <c r="AL71" i="28" s="1"/>
  <c r="AL30" i="28"/>
  <c r="AL20" i="28"/>
  <c r="AL54" i="28" s="1"/>
  <c r="K31" i="28"/>
  <c r="AL13" i="28"/>
  <c r="AL47" i="28" s="1"/>
  <c r="K32" i="28"/>
  <c r="AL32" i="28"/>
  <c r="AL9" i="28"/>
  <c r="AL43" i="28" s="1"/>
  <c r="AL5" i="28"/>
  <c r="AL18" i="28"/>
  <c r="AL52" i="28" s="1"/>
  <c r="AL22" i="28"/>
  <c r="AL10" i="28"/>
  <c r="AL44" i="28" s="1"/>
  <c r="AL34" i="28"/>
  <c r="AL68" i="28" s="1"/>
  <c r="AB66" i="28"/>
  <c r="Y68" i="28"/>
  <c r="AB44" i="28"/>
  <c r="Y44" i="28"/>
  <c r="I202" i="28" l="1"/>
  <c r="AN190" i="28"/>
  <c r="M204" i="28"/>
  <c r="BD190" i="28"/>
  <c r="I201" i="28"/>
  <c r="G200" i="28"/>
  <c r="Y41" i="5"/>
  <c r="Z19" i="5"/>
  <c r="Y32" i="5"/>
  <c r="M43" i="5"/>
  <c r="Q10" i="5"/>
  <c r="Q30" i="5" s="1"/>
  <c r="Z20" i="5"/>
  <c r="Z40" i="5" s="1"/>
  <c r="Z10" i="5"/>
  <c r="Z30" i="5" s="1"/>
  <c r="Q18" i="5"/>
  <c r="Z7" i="5"/>
  <c r="Q12" i="5"/>
  <c r="Q32" i="5" s="1"/>
  <c r="Q7" i="5"/>
  <c r="Z18" i="5"/>
  <c r="Z21" i="5"/>
  <c r="Z13" i="5"/>
  <c r="Z33" i="5" s="1"/>
  <c r="Z22" i="5"/>
  <c r="Z42" i="5" s="1"/>
  <c r="Z16" i="5"/>
  <c r="Z36" i="5" s="1"/>
  <c r="Q16" i="5"/>
  <c r="Q36" i="5" s="1"/>
  <c r="Q22" i="5"/>
  <c r="Q42" i="5" s="1"/>
  <c r="O42" i="5"/>
  <c r="R42" i="5"/>
  <c r="Z38" i="5"/>
  <c r="X43" i="5"/>
  <c r="K215" i="28"/>
  <c r="M216" i="28"/>
  <c r="AF218" i="28"/>
  <c r="AF252" i="28" s="1"/>
  <c r="BD188" i="28"/>
  <c r="X36" i="5"/>
  <c r="M38" i="5"/>
  <c r="Z23" i="5"/>
  <c r="Z43" i="5" s="1"/>
  <c r="Z12" i="5"/>
  <c r="Z32" i="5" s="1"/>
  <c r="Z24" i="5"/>
  <c r="Z44" i="5" s="1"/>
  <c r="Z15" i="5"/>
  <c r="Z35" i="5" s="1"/>
  <c r="Z14" i="5"/>
  <c r="Z34" i="5" s="1"/>
  <c r="N38" i="5"/>
  <c r="W22" i="5"/>
  <c r="W42" i="5" s="1"/>
  <c r="Q20" i="5"/>
  <c r="Q11" i="5"/>
  <c r="Q31" i="5" s="1"/>
  <c r="N33" i="5"/>
  <c r="BD194" i="28"/>
  <c r="BD228" i="28" s="1"/>
  <c r="X32" i="5"/>
  <c r="K219" i="28"/>
  <c r="BD217" i="28"/>
  <c r="BD251" i="28" s="1"/>
  <c r="X38" i="5"/>
  <c r="X41" i="5"/>
  <c r="Q21" i="5"/>
  <c r="Q41" i="5" s="1"/>
  <c r="Q13" i="5"/>
  <c r="Q33" i="5" s="1"/>
  <c r="R39" i="5"/>
  <c r="X35" i="5"/>
  <c r="Y34" i="5"/>
  <c r="I14" i="5"/>
  <c r="V20" i="5" s="1"/>
  <c r="V40" i="5" s="1"/>
  <c r="Q24" i="5"/>
  <c r="Q44" i="5" s="1"/>
  <c r="Q23" i="5"/>
  <c r="Q43" i="5" s="1"/>
  <c r="Q19" i="5"/>
  <c r="Q39" i="5" s="1"/>
  <c r="Z194" i="28"/>
  <c r="Z228" i="28" s="1"/>
  <c r="E194" i="28"/>
  <c r="AA210" i="28" s="1"/>
  <c r="Z218" i="28"/>
  <c r="Z252" i="28" s="1"/>
  <c r="K204" i="28"/>
  <c r="AV210" i="28" s="1"/>
  <c r="Z188" i="28"/>
  <c r="Z222" i="28" s="1"/>
  <c r="M39" i="5"/>
  <c r="I11" i="5"/>
  <c r="G10" i="5"/>
  <c r="P18" i="5" s="1"/>
  <c r="N7" i="5"/>
  <c r="AE4" i="5" s="1"/>
  <c r="M40" i="5"/>
  <c r="N23" i="5"/>
  <c r="N43" i="5" s="1"/>
  <c r="Q34" i="5"/>
  <c r="N21" i="5"/>
  <c r="N22" i="5"/>
  <c r="I13" i="5"/>
  <c r="Q15" i="5"/>
  <c r="Q35" i="5" s="1"/>
  <c r="Y38" i="5"/>
  <c r="R38" i="5"/>
  <c r="Z41" i="5"/>
  <c r="N31" i="5"/>
  <c r="X31" i="5"/>
  <c r="M33" i="5"/>
  <c r="M34" i="5"/>
  <c r="Q38" i="5"/>
  <c r="N34" i="5"/>
  <c r="X39" i="5"/>
  <c r="X34" i="5"/>
  <c r="Y31" i="5"/>
  <c r="R31" i="5"/>
  <c r="W14" i="5"/>
  <c r="W34" i="5" s="1"/>
  <c r="Y40" i="5"/>
  <c r="W16" i="5"/>
  <c r="W36" i="5" s="1"/>
  <c r="Q40" i="5"/>
  <c r="W19" i="5"/>
  <c r="X40" i="5"/>
  <c r="R34" i="5"/>
  <c r="R40" i="5"/>
  <c r="AA39" i="5"/>
  <c r="AF194" i="28"/>
  <c r="AF228" i="28" s="1"/>
  <c r="I214" i="28"/>
  <c r="AM185" i="28" s="1"/>
  <c r="AF202" i="28"/>
  <c r="AF236" i="28" s="1"/>
  <c r="AF188" i="28"/>
  <c r="AF222" i="28" s="1"/>
  <c r="AF201" i="28"/>
  <c r="AF235" i="28" s="1"/>
  <c r="AF185" i="28"/>
  <c r="AF200" i="28"/>
  <c r="AF193" i="28"/>
  <c r="AF227" i="28" s="1"/>
  <c r="R41" i="5"/>
  <c r="X33" i="5"/>
  <c r="Y33" i="5"/>
  <c r="Z39" i="5"/>
  <c r="L34" i="5"/>
  <c r="R44" i="5"/>
  <c r="S39" i="5"/>
  <c r="Y42" i="5"/>
  <c r="X42" i="5"/>
  <c r="Y39" i="5"/>
  <c r="N39" i="5"/>
  <c r="W39" i="5"/>
  <c r="K217" i="28"/>
  <c r="AN218" i="28"/>
  <c r="AN252" i="28" s="1"/>
  <c r="Y35" i="5"/>
  <c r="R35" i="5"/>
  <c r="K51" i="28"/>
  <c r="BD185" i="28"/>
  <c r="M219" i="28"/>
  <c r="BD218" i="28"/>
  <c r="BD252" i="28" s="1"/>
  <c r="BD216" i="28"/>
  <c r="BD250" i="28" s="1"/>
  <c r="BD201" i="28"/>
  <c r="BD235" i="28" s="1"/>
  <c r="AN188" i="28"/>
  <c r="AN222" i="28" s="1"/>
  <c r="AN202" i="28"/>
  <c r="AN236" i="28" s="1"/>
  <c r="AN217" i="28"/>
  <c r="D192" i="28"/>
  <c r="Z185" i="28"/>
  <c r="BG223" i="28" s="1"/>
  <c r="Z202" i="28"/>
  <c r="Z236" i="28" s="1"/>
  <c r="K203" i="28"/>
  <c r="F198" i="28"/>
  <c r="Z217" i="28"/>
  <c r="Z216" i="28"/>
  <c r="Z201" i="28"/>
  <c r="Y224" i="28"/>
  <c r="R32" i="5"/>
  <c r="BD236" i="28"/>
  <c r="BD224" i="28"/>
  <c r="AF234" i="28"/>
  <c r="AN185" i="28"/>
  <c r="K218" i="28"/>
  <c r="BC189" i="28" s="1"/>
  <c r="AN194" i="28"/>
  <c r="AN228" i="28" s="1"/>
  <c r="M218" i="28"/>
  <c r="AN201" i="28"/>
  <c r="AN235" i="28" s="1"/>
  <c r="W11" i="5"/>
  <c r="W31" i="5" s="1"/>
  <c r="W7" i="5"/>
  <c r="U23" i="5"/>
  <c r="U43" i="5" s="1"/>
  <c r="V19" i="5"/>
  <c r="V39" i="5" s="1"/>
  <c r="AF251" i="28"/>
  <c r="BD198" i="28"/>
  <c r="BD232" i="28" s="1"/>
  <c r="W18" i="5"/>
  <c r="W38" i="5" s="1"/>
  <c r="W21" i="5"/>
  <c r="W41" i="5" s="1"/>
  <c r="W24" i="5"/>
  <c r="W44" i="5" s="1"/>
  <c r="W23" i="5"/>
  <c r="W43" i="5" s="1"/>
  <c r="W13" i="5"/>
  <c r="U19" i="5"/>
  <c r="U39" i="5" s="1"/>
  <c r="W20" i="5"/>
  <c r="W40" i="5" s="1"/>
  <c r="W15" i="5"/>
  <c r="W35" i="5" s="1"/>
  <c r="W10" i="5"/>
  <c r="W30" i="5" s="1"/>
  <c r="V21" i="5"/>
  <c r="V41" i="5" s="1"/>
  <c r="V10" i="5"/>
  <c r="V30" i="5" s="1"/>
  <c r="AL26" i="28"/>
  <c r="AL60" i="28" s="1"/>
  <c r="AB17" i="28"/>
  <c r="AB51" i="28" s="1"/>
  <c r="BD26" i="28"/>
  <c r="BD60" i="28" s="1"/>
  <c r="AB26" i="28"/>
  <c r="AB60" i="28" s="1"/>
  <c r="AN26" i="28"/>
  <c r="AN60" i="28" s="1"/>
  <c r="AE26" i="28"/>
  <c r="AE60" i="28" s="1"/>
  <c r="AF26" i="28"/>
  <c r="AF60" i="28" s="1"/>
  <c r="Z26" i="28"/>
  <c r="Z60" i="28" s="1"/>
  <c r="Y26" i="28"/>
  <c r="Y60" i="28" s="1"/>
  <c r="AZ17" i="28"/>
  <c r="AZ51" i="28" s="1"/>
  <c r="AZ26" i="28"/>
  <c r="AZ60" i="28" s="1"/>
  <c r="AZ190" i="28"/>
  <c r="AB202" i="28"/>
  <c r="AB236" i="28" s="1"/>
  <c r="Y235" i="28"/>
  <c r="AB218" i="28"/>
  <c r="AB252" i="28" s="1"/>
  <c r="AF16" i="28"/>
  <c r="AF50" i="28" s="1"/>
  <c r="AE16" i="28"/>
  <c r="AE50" i="28" s="1"/>
  <c r="AF250" i="28"/>
  <c r="AZ201" i="28"/>
  <c r="G208" i="28"/>
  <c r="K207" i="28" s="1"/>
  <c r="I210" i="28"/>
  <c r="AL188" i="28" s="1"/>
  <c r="AL222" i="28" s="1"/>
  <c r="Y250" i="28"/>
  <c r="K48" i="28"/>
  <c r="AN25" i="28" s="1"/>
  <c r="AN59" i="28" s="1"/>
  <c r="AN250" i="28"/>
  <c r="AZ215" i="28"/>
  <c r="I209" i="28"/>
  <c r="AZ202" i="28"/>
  <c r="AB217" i="28"/>
  <c r="F206" i="28"/>
  <c r="AZ218" i="28"/>
  <c r="AZ216" i="28"/>
  <c r="AB188" i="28"/>
  <c r="AB222" i="28" s="1"/>
  <c r="AB190" i="28"/>
  <c r="AB224" i="28" s="1"/>
  <c r="Y251" i="28"/>
  <c r="Z16" i="28"/>
  <c r="Z50" i="28" s="1"/>
  <c r="M48" i="28"/>
  <c r="K47" i="28"/>
  <c r="AZ185" i="28"/>
  <c r="AB185" i="28"/>
  <c r="AB201" i="28"/>
  <c r="K211" i="28"/>
  <c r="AZ188" i="28"/>
  <c r="AZ222" i="28" s="1"/>
  <c r="AL16" i="28"/>
  <c r="AL50" i="28" s="1"/>
  <c r="BD16" i="28"/>
  <c r="BD50" i="28" s="1"/>
  <c r="AN16" i="28"/>
  <c r="AN50" i="28" s="1"/>
  <c r="AZ16" i="28"/>
  <c r="AZ50" i="28" s="1"/>
  <c r="AB16" i="28"/>
  <c r="AB50" i="28" s="1"/>
  <c r="AZ217" i="28"/>
  <c r="M211" i="28"/>
  <c r="AB216" i="28"/>
  <c r="M212" i="28"/>
  <c r="AB194" i="28"/>
  <c r="AB228" i="28" s="1"/>
  <c r="AL17" i="28"/>
  <c r="AL51" i="28" s="1"/>
  <c r="AE17" i="28"/>
  <c r="AE51" i="28" s="1"/>
  <c r="AF17" i="28"/>
  <c r="AF51" i="28" s="1"/>
  <c r="AN17" i="28"/>
  <c r="AN51" i="28" s="1"/>
  <c r="BD17" i="28"/>
  <c r="BD51" i="28" s="1"/>
  <c r="Z17" i="28"/>
  <c r="Z51" i="28" s="1"/>
  <c r="M52" i="28"/>
  <c r="Y50" i="28"/>
  <c r="AF24" i="28"/>
  <c r="AF11" i="28"/>
  <c r="AF45" i="28" s="1"/>
  <c r="AL24" i="28"/>
  <c r="AF61" i="28"/>
  <c r="Y24" i="28"/>
  <c r="I44" i="28"/>
  <c r="Y15" i="28" s="1"/>
  <c r="Y43" i="28"/>
  <c r="AE11" i="28"/>
  <c r="AE45" i="28" s="1"/>
  <c r="Y46" i="28"/>
  <c r="AF28" i="28"/>
  <c r="AF62" i="28" s="1"/>
  <c r="AN11" i="28"/>
  <c r="AN45" i="28" s="1"/>
  <c r="BD24" i="28"/>
  <c r="AZ24" i="28"/>
  <c r="Z11" i="28"/>
  <c r="Z45" i="28" s="1"/>
  <c r="Z24" i="28"/>
  <c r="AN24" i="28"/>
  <c r="AE28" i="28"/>
  <c r="AE62" i="28" s="1"/>
  <c r="K45" i="28"/>
  <c r="AZ11" i="28"/>
  <c r="AZ45" i="28" s="1"/>
  <c r="AB11" i="28"/>
  <c r="AB45" i="28" s="1"/>
  <c r="Y11" i="28"/>
  <c r="AB58" i="28" s="1"/>
  <c r="AL11" i="28"/>
  <c r="AL45" i="28" s="1"/>
  <c r="Z29" i="28"/>
  <c r="Z63" i="28" s="1"/>
  <c r="AN28" i="28"/>
  <c r="AN62" i="28" s="1"/>
  <c r="BD11" i="28"/>
  <c r="BD45" i="28" s="1"/>
  <c r="AE24" i="28"/>
  <c r="M45" i="28"/>
  <c r="I43" i="28"/>
  <c r="M46" i="28"/>
  <c r="AN35" i="28"/>
  <c r="AN69" i="28" s="1"/>
  <c r="Y52" i="28"/>
  <c r="AF29" i="28"/>
  <c r="AF63" i="28" s="1"/>
  <c r="Z28" i="28"/>
  <c r="Z62" i="28" s="1"/>
  <c r="AL35" i="28"/>
  <c r="AL69" i="28" s="1"/>
  <c r="AE29" i="28"/>
  <c r="AE63" i="28" s="1"/>
  <c r="Y62" i="28"/>
  <c r="AN251" i="28"/>
  <c r="K231" i="28"/>
  <c r="AL29" i="28"/>
  <c r="AL64" i="28" s="1"/>
  <c r="AL28" i="28"/>
  <c r="AL62" i="28" s="1"/>
  <c r="AN29" i="28"/>
  <c r="AN63" i="28" s="1"/>
  <c r="BD28" i="28"/>
  <c r="BD62" i="28" s="1"/>
  <c r="AB29" i="28"/>
  <c r="AB63" i="28" s="1"/>
  <c r="M55" i="28"/>
  <c r="AB28" i="28"/>
  <c r="AB62" i="28" s="1"/>
  <c r="BD29" i="28"/>
  <c r="BD63" i="28" s="1"/>
  <c r="AX28" i="28"/>
  <c r="AX62" i="28" s="1"/>
  <c r="AZ28" i="28"/>
  <c r="AZ62" i="28" s="1"/>
  <c r="M53" i="28"/>
  <c r="Y29" i="28"/>
  <c r="Y63" i="28" s="1"/>
  <c r="U10" i="5"/>
  <c r="U30" i="5" s="1"/>
  <c r="V15" i="5"/>
  <c r="V35" i="5" s="1"/>
  <c r="U16" i="5"/>
  <c r="U36" i="5" s="1"/>
  <c r="V13" i="5"/>
  <c r="V33" i="5" s="1"/>
  <c r="V24" i="5"/>
  <c r="AZ63" i="28"/>
  <c r="U11" i="5"/>
  <c r="U31" i="5" s="1"/>
  <c r="U14" i="5"/>
  <c r="U34" i="5" s="1"/>
  <c r="BD66" i="28"/>
  <c r="U13" i="5"/>
  <c r="U33" i="5" s="1"/>
  <c r="U24" i="5"/>
  <c r="U44" i="5" s="1"/>
  <c r="N41" i="5"/>
  <c r="V14" i="5"/>
  <c r="V34" i="5" s="1"/>
  <c r="V23" i="5"/>
  <c r="V43" i="5" s="1"/>
  <c r="N42" i="5"/>
  <c r="AF189" i="28"/>
  <c r="AF223" i="28" s="1"/>
  <c r="G224" i="28"/>
  <c r="Z191" i="28" s="1"/>
  <c r="U42" i="5"/>
  <c r="U17" i="5"/>
  <c r="U37" i="5" s="1"/>
  <c r="AE35" i="28"/>
  <c r="AE69" i="28" s="1"/>
  <c r="U12" i="5"/>
  <c r="U32" i="5" s="1"/>
  <c r="U7" i="5"/>
  <c r="U21" i="5"/>
  <c r="U41" i="5" s="1"/>
  <c r="BD35" i="28"/>
  <c r="BD69" i="28" s="1"/>
  <c r="AB35" i="28"/>
  <c r="AB69" i="28" s="1"/>
  <c r="U20" i="5"/>
  <c r="U40" i="5" s="1"/>
  <c r="U15" i="5"/>
  <c r="U35" i="5" s="1"/>
  <c r="U18" i="5"/>
  <c r="U38" i="5" s="1"/>
  <c r="AF192" i="28"/>
  <c r="AF226" i="28" s="1"/>
  <c r="I9" i="5"/>
  <c r="P24" i="5"/>
  <c r="P12" i="5"/>
  <c r="P15" i="5"/>
  <c r="P35" i="5" s="1"/>
  <c r="I10" i="5"/>
  <c r="T17" i="5" s="1"/>
  <c r="P13" i="5"/>
  <c r="P33" i="5" s="1"/>
  <c r="P20" i="5"/>
  <c r="P23" i="5"/>
  <c r="P43" i="5" s="1"/>
  <c r="Y35" i="28"/>
  <c r="Y69" i="28" s="1"/>
  <c r="P38" i="5"/>
  <c r="P40" i="5"/>
  <c r="N36" i="5"/>
  <c r="AF35" i="28"/>
  <c r="AF69" i="28" s="1"/>
  <c r="Z35" i="28"/>
  <c r="Z69" i="28" s="1"/>
  <c r="AZ35" i="28"/>
  <c r="AZ69" i="28" s="1"/>
  <c r="K228" i="28"/>
  <c r="M227" i="28" s="1"/>
  <c r="M17" i="5"/>
  <c r="M25" i="5" s="1"/>
  <c r="AA17" i="5"/>
  <c r="AA25" i="5" s="1"/>
  <c r="O17" i="5"/>
  <c r="O25" i="5" s="1"/>
  <c r="Q17" i="5"/>
  <c r="Z17" i="5"/>
  <c r="R17" i="5"/>
  <c r="R25" i="5" s="1"/>
  <c r="S17" i="5"/>
  <c r="S25" i="5" s="1"/>
  <c r="Y17" i="5"/>
  <c r="Y25" i="5" s="1"/>
  <c r="L17" i="5"/>
  <c r="L37" i="5" s="1"/>
  <c r="W17" i="5"/>
  <c r="W37" i="5" s="1"/>
  <c r="V17" i="5"/>
  <c r="X17" i="5"/>
  <c r="X37" i="5" s="1"/>
  <c r="N17" i="5"/>
  <c r="P17" i="5"/>
  <c r="P37" i="5" s="1"/>
  <c r="O33" i="5"/>
  <c r="L33" i="5"/>
  <c r="R33" i="5"/>
  <c r="W33" i="5"/>
  <c r="AZ189" i="28"/>
  <c r="Y66" i="28"/>
  <c r="AE66" i="28"/>
  <c r="AN66" i="28"/>
  <c r="AF53" i="28"/>
  <c r="AF66" i="28"/>
  <c r="AK16" i="28"/>
  <c r="AK50" i="28" s="1"/>
  <c r="AK26" i="28"/>
  <c r="AK60" i="28" s="1"/>
  <c r="AZ66" i="28"/>
  <c r="Z214" i="28"/>
  <c r="Z248" i="28" s="1"/>
  <c r="AF67" i="28"/>
  <c r="BD67" i="28"/>
  <c r="AE67" i="28"/>
  <c r="Y67" i="28"/>
  <c r="K59" i="28"/>
  <c r="AZ19" i="28"/>
  <c r="AZ53" i="28" s="1"/>
  <c r="AN67" i="28"/>
  <c r="BD214" i="28"/>
  <c r="BD248" i="28" s="1"/>
  <c r="Z192" i="28"/>
  <c r="Y192" i="28"/>
  <c r="BD192" i="28"/>
  <c r="BD226" i="28" s="1"/>
  <c r="K232" i="28"/>
  <c r="AF208" i="28" s="1"/>
  <c r="I230" i="28"/>
  <c r="AN197" i="28" s="1"/>
  <c r="AN192" i="28"/>
  <c r="AN226" i="28" s="1"/>
  <c r="AZ192" i="28"/>
  <c r="AB192" i="28"/>
  <c r="AB226" i="28" s="1"/>
  <c r="AZ67" i="28"/>
  <c r="BD193" i="28"/>
  <c r="BD227" i="28" s="1"/>
  <c r="Z198" i="28"/>
  <c r="AN198" i="28"/>
  <c r="AN232" i="28" s="1"/>
  <c r="AF198" i="28"/>
  <c r="AF232" i="28" s="1"/>
  <c r="AB210" i="28"/>
  <c r="Y244" i="28"/>
  <c r="AN200" i="28"/>
  <c r="AN234" i="28" s="1"/>
  <c r="Z200" i="28"/>
  <c r="Z234" i="28" s="1"/>
  <c r="AB200" i="28"/>
  <c r="BD200" i="28"/>
  <c r="BD234" i="28" s="1"/>
  <c r="Z19" i="28"/>
  <c r="Z53" i="28" s="1"/>
  <c r="AE19" i="28"/>
  <c r="AE53" i="28" s="1"/>
  <c r="AN19" i="28"/>
  <c r="AN53" i="28" s="1"/>
  <c r="AL19" i="28"/>
  <c r="AL53" i="28" s="1"/>
  <c r="BD189" i="28"/>
  <c r="BD223" i="28" s="1"/>
  <c r="Z210" i="28"/>
  <c r="M228" i="28"/>
  <c r="I225" i="28"/>
  <c r="I226" i="28"/>
  <c r="AB196" i="28" s="1"/>
  <c r="I229" i="28"/>
  <c r="BD210" i="28"/>
  <c r="BD244" i="28" s="1"/>
  <c r="AN189" i="28"/>
  <c r="AN223" i="28" s="1"/>
  <c r="Z189" i="28"/>
  <c r="Z223" i="28" s="1"/>
  <c r="AF210" i="28"/>
  <c r="AF244" i="28" s="1"/>
  <c r="AZ210" i="28"/>
  <c r="AB189" i="28"/>
  <c r="AB223" i="28" s="1"/>
  <c r="Y189" i="28"/>
  <c r="M60" i="28"/>
  <c r="BD19" i="28"/>
  <c r="BD53" i="28" s="1"/>
  <c r="K60" i="28"/>
  <c r="AK31" i="28" s="1"/>
  <c r="Y19" i="28"/>
  <c r="AB19" i="28"/>
  <c r="AB53" i="28" s="1"/>
  <c r="AN210" i="28"/>
  <c r="AN244" i="28" s="1"/>
  <c r="M235" i="28"/>
  <c r="K227" i="28"/>
  <c r="AN193" i="28"/>
  <c r="AN227" i="28" s="1"/>
  <c r="Z193" i="28"/>
  <c r="Z227" i="28" s="1"/>
  <c r="AK70" i="28"/>
  <c r="AZ193" i="28"/>
  <c r="Z215" i="28"/>
  <c r="AF215" i="28"/>
  <c r="AF249" i="28" s="1"/>
  <c r="BD215" i="28"/>
  <c r="BD249" i="28" s="1"/>
  <c r="AN215" i="28"/>
  <c r="AN249" i="28" s="1"/>
  <c r="AZ214" i="28"/>
  <c r="I237" i="28"/>
  <c r="K240" i="28"/>
  <c r="Y193" i="28"/>
  <c r="M240" i="28"/>
  <c r="K239" i="28"/>
  <c r="I238" i="28"/>
  <c r="AD199" i="28" s="1"/>
  <c r="M243" i="28"/>
  <c r="Y214" i="28"/>
  <c r="Y248" i="28" s="1"/>
  <c r="AB214" i="28"/>
  <c r="AN214" i="28"/>
  <c r="AN248" i="28" s="1"/>
  <c r="M242" i="28"/>
  <c r="K242" i="28"/>
  <c r="AZ200" i="28"/>
  <c r="K241" i="28"/>
  <c r="Y200" i="28"/>
  <c r="AB193" i="28"/>
  <c r="AB227" i="28" s="1"/>
  <c r="K234" i="28"/>
  <c r="K233" i="28"/>
  <c r="Y198" i="28"/>
  <c r="AZ198" i="28"/>
  <c r="AB198" i="28"/>
  <c r="AB232" i="28" s="1"/>
  <c r="M234" i="28"/>
  <c r="AL27" i="28"/>
  <c r="AK34" i="28"/>
  <c r="AK68" i="28" s="1"/>
  <c r="AK28" i="28"/>
  <c r="AK62" i="28" s="1"/>
  <c r="AK29" i="28"/>
  <c r="AK63" i="28" s="1"/>
  <c r="Z54" i="28"/>
  <c r="AK17" i="28"/>
  <c r="AK51" i="28" s="1"/>
  <c r="AX21" i="28"/>
  <c r="AX5" i="28"/>
  <c r="AX9" i="28"/>
  <c r="AX22" i="28"/>
  <c r="AX10" i="28"/>
  <c r="AX38" i="28"/>
  <c r="AX8" i="28"/>
  <c r="AX42" i="28" s="1"/>
  <c r="M29" i="28"/>
  <c r="AX30" i="28"/>
  <c r="AX12" i="28"/>
  <c r="AX19" i="28"/>
  <c r="AX53" i="28" s="1"/>
  <c r="AX11" i="28"/>
  <c r="AX45" i="28" s="1"/>
  <c r="AX13" i="28"/>
  <c r="AX20" i="28"/>
  <c r="AX54" i="28" s="1"/>
  <c r="AX33" i="28"/>
  <c r="AX67" i="28" s="1"/>
  <c r="AX37" i="28"/>
  <c r="AX35" i="28"/>
  <c r="AX69" i="28" s="1"/>
  <c r="AX18" i="28"/>
  <c r="AX14" i="28"/>
  <c r="AX24" i="28"/>
  <c r="AX32" i="28"/>
  <c r="AX66" i="28" s="1"/>
  <c r="AE44" i="28"/>
  <c r="AX17" i="28"/>
  <c r="AX51" i="28" s="1"/>
  <c r="AX26" i="28"/>
  <c r="AX60" i="28" s="1"/>
  <c r="AX34" i="28"/>
  <c r="AX29" i="28"/>
  <c r="AX63" i="28" s="1"/>
  <c r="K146" i="28"/>
  <c r="I144" i="28"/>
  <c r="E137" i="28"/>
  <c r="M147" i="28"/>
  <c r="G143" i="28"/>
  <c r="F141" i="28"/>
  <c r="K147" i="28"/>
  <c r="M146" i="28" s="1"/>
  <c r="I145" i="28"/>
  <c r="D135" i="28"/>
  <c r="AE72" i="28"/>
  <c r="K96" i="28"/>
  <c r="I160" i="28" s="1"/>
  <c r="I161" i="28"/>
  <c r="AE48" i="28"/>
  <c r="AL66" i="28"/>
  <c r="AL67" i="28"/>
  <c r="AX16" i="28"/>
  <c r="AX50" i="28" s="1"/>
  <c r="AX36" i="28"/>
  <c r="AX70" i="28" s="1"/>
  <c r="AE42" i="28"/>
  <c r="AK22" i="28"/>
  <c r="AK56" i="28" s="1"/>
  <c r="AK11" i="28"/>
  <c r="AK45" i="28" s="1"/>
  <c r="AK38" i="28"/>
  <c r="AK72" i="28" s="1"/>
  <c r="AK5" i="28"/>
  <c r="AK21" i="28"/>
  <c r="AK55" i="28" s="1"/>
  <c r="M28" i="28"/>
  <c r="AK9" i="28"/>
  <c r="AK43" i="28" s="1"/>
  <c r="AK14" i="28"/>
  <c r="AK48" i="28" s="1"/>
  <c r="K28" i="28"/>
  <c r="AW27" i="28" s="1"/>
  <c r="AK10" i="28"/>
  <c r="K27" i="28"/>
  <c r="AK8" i="28"/>
  <c r="AK12" i="28"/>
  <c r="AK46" i="28" s="1"/>
  <c r="AK13" i="28"/>
  <c r="AK47" i="28" s="1"/>
  <c r="AK18" i="28"/>
  <c r="AK52" i="28" s="1"/>
  <c r="AK32" i="28"/>
  <c r="AK66" i="28" s="1"/>
  <c r="AK37" i="28"/>
  <c r="AK71" i="28" s="1"/>
  <c r="AK19" i="28"/>
  <c r="AK53" i="28" s="1"/>
  <c r="AK35" i="28"/>
  <c r="AK69" i="28" s="1"/>
  <c r="AK20" i="28"/>
  <c r="AK54" i="28" s="1"/>
  <c r="AK30" i="28"/>
  <c r="AK64" i="28" s="1"/>
  <c r="AK24" i="28"/>
  <c r="AK33" i="28"/>
  <c r="AK67" i="28" s="1"/>
  <c r="M245" i="28"/>
  <c r="Y215" i="28"/>
  <c r="Y249" i="28" s="1"/>
  <c r="AB215" i="28"/>
  <c r="AB249" i="28" s="1"/>
  <c r="Z66" i="28"/>
  <c r="M51" i="28"/>
  <c r="Y27" i="28"/>
  <c r="Y61" i="28" s="1"/>
  <c r="BD27" i="28"/>
  <c r="BD61" i="28" s="1"/>
  <c r="AB27" i="28"/>
  <c r="AB61" i="28" s="1"/>
  <c r="AE27" i="28"/>
  <c r="AX27" i="28"/>
  <c r="AK27" i="28"/>
  <c r="AZ27" i="28"/>
  <c r="AN224" i="28"/>
  <c r="BD222" i="28"/>
  <c r="AA194" i="28"/>
  <c r="AA217" i="28"/>
  <c r="G192" i="28"/>
  <c r="AJ210" i="28"/>
  <c r="AJ244" i="28" s="1"/>
  <c r="AJ218" i="28"/>
  <c r="AJ216" i="28"/>
  <c r="AJ189" i="28"/>
  <c r="AJ200" i="28"/>
  <c r="AJ234" i="28" s="1"/>
  <c r="AJ188" i="28"/>
  <c r="AJ198" i="28"/>
  <c r="AJ232" i="28" s="1"/>
  <c r="K201" i="28"/>
  <c r="AJ201" i="28"/>
  <c r="M202" i="28"/>
  <c r="AJ217" i="28"/>
  <c r="AJ185" i="28"/>
  <c r="AJ193" i="28"/>
  <c r="AJ227" i="28" s="1"/>
  <c r="AJ202" i="28"/>
  <c r="K202" i="28"/>
  <c r="AJ190" i="28"/>
  <c r="AJ224" i="28" s="1"/>
  <c r="AJ215" i="28"/>
  <c r="AJ194" i="28"/>
  <c r="AJ192" i="28"/>
  <c r="AJ226" i="28" s="1"/>
  <c r="AJ214" i="28"/>
  <c r="AJ248" i="28" s="1"/>
  <c r="AD201" i="28"/>
  <c r="K200" i="28"/>
  <c r="M200" i="28"/>
  <c r="AD192" i="28"/>
  <c r="I198" i="28"/>
  <c r="AD217" i="28"/>
  <c r="AD189" i="28"/>
  <c r="AD223" i="28" s="1"/>
  <c r="AD200" i="28"/>
  <c r="AD234" i="28" s="1"/>
  <c r="AD214" i="28"/>
  <c r="AD248" i="28" s="1"/>
  <c r="AD193" i="28"/>
  <c r="AD227" i="28" s="1"/>
  <c r="I197" i="28"/>
  <c r="AD218" i="28"/>
  <c r="AD216" i="28"/>
  <c r="AD194" i="28"/>
  <c r="AD190" i="28"/>
  <c r="AD224" i="28" s="1"/>
  <c r="AD198" i="28"/>
  <c r="K199" i="28"/>
  <c r="AD210" i="28"/>
  <c r="AD202" i="28"/>
  <c r="AD185" i="28"/>
  <c r="AD188" i="28"/>
  <c r="AD215" i="28"/>
  <c r="AV189" i="28"/>
  <c r="AV217" i="28"/>
  <c r="Z224" i="28"/>
  <c r="AF224" i="28"/>
  <c r="BB194" i="28"/>
  <c r="BB202" i="28"/>
  <c r="BB188" i="28"/>
  <c r="BB217" i="28"/>
  <c r="BB214" i="28"/>
  <c r="BB190" i="28"/>
  <c r="BB193" i="28"/>
  <c r="BB201" i="28"/>
  <c r="BB216" i="28"/>
  <c r="BB218" i="28"/>
  <c r="BB252" i="28" s="1"/>
  <c r="BB200" i="28"/>
  <c r="M215" i="28"/>
  <c r="BB192" i="28"/>
  <c r="BB198" i="28"/>
  <c r="BB185" i="28"/>
  <c r="BB210" i="28"/>
  <c r="BB189" i="28"/>
  <c r="BB215" i="28"/>
  <c r="Z27" i="28"/>
  <c r="AN27" i="28"/>
  <c r="AN61" i="28" s="1"/>
  <c r="AJ30" i="28"/>
  <c r="AJ64" i="28" s="1"/>
  <c r="AJ13" i="28"/>
  <c r="AJ47" i="28" s="1"/>
  <c r="K24" i="28"/>
  <c r="AJ32" i="28"/>
  <c r="AJ66" i="28" s="1"/>
  <c r="AJ8" i="28"/>
  <c r="AJ18" i="28"/>
  <c r="AJ52" i="28" s="1"/>
  <c r="AJ20" i="28"/>
  <c r="AJ54" i="28" s="1"/>
  <c r="AJ36" i="28"/>
  <c r="AJ70" i="28" s="1"/>
  <c r="AJ33" i="28"/>
  <c r="AJ67" i="28" s="1"/>
  <c r="M24" i="28"/>
  <c r="AJ17" i="28"/>
  <c r="AJ51" i="28" s="1"/>
  <c r="AJ9" i="28"/>
  <c r="AJ43" i="28" s="1"/>
  <c r="AJ37" i="28"/>
  <c r="AJ71" i="28" s="1"/>
  <c r="AJ35" i="28"/>
  <c r="AJ69" i="28" s="1"/>
  <c r="AJ26" i="28"/>
  <c r="AJ60" i="28" s="1"/>
  <c r="AJ19" i="28"/>
  <c r="AJ53" i="28" s="1"/>
  <c r="AJ28" i="28"/>
  <c r="AJ62" i="28" s="1"/>
  <c r="AJ10" i="28"/>
  <c r="AJ44" i="28" s="1"/>
  <c r="AJ22" i="28"/>
  <c r="AJ56" i="28" s="1"/>
  <c r="AJ34" i="28"/>
  <c r="AJ68" i="28" s="1"/>
  <c r="AJ12" i="28"/>
  <c r="AJ46" i="28" s="1"/>
  <c r="AJ38" i="28"/>
  <c r="AJ72" i="28" s="1"/>
  <c r="K23" i="28"/>
  <c r="AJ11" i="28"/>
  <c r="AJ45" i="28" s="1"/>
  <c r="AJ29" i="28"/>
  <c r="AJ63" i="28" s="1"/>
  <c r="AJ16" i="28"/>
  <c r="AJ50" i="28" s="1"/>
  <c r="AJ27" i="28"/>
  <c r="AJ21" i="28"/>
  <c r="AJ55" i="28" s="1"/>
  <c r="AJ5" i="28"/>
  <c r="AJ14" i="28"/>
  <c r="AJ48" i="28" s="1"/>
  <c r="AJ24" i="28"/>
  <c r="M39" i="28"/>
  <c r="BC26" i="28"/>
  <c r="BC60" i="28" s="1"/>
  <c r="BC10" i="28"/>
  <c r="BC44" i="28" s="1"/>
  <c r="BC32" i="28"/>
  <c r="BC66" i="28" s="1"/>
  <c r="BC38" i="28"/>
  <c r="BC72" i="28" s="1"/>
  <c r="BC8" i="28"/>
  <c r="BC28" i="28"/>
  <c r="BC62" i="28" s="1"/>
  <c r="BC13" i="28"/>
  <c r="BC47" i="28" s="1"/>
  <c r="BC20" i="28"/>
  <c r="BC54" i="28" s="1"/>
  <c r="BC19" i="28"/>
  <c r="BC53" i="28" s="1"/>
  <c r="BC14" i="28"/>
  <c r="BC48" i="28" s="1"/>
  <c r="BC27" i="28"/>
  <c r="BC24" i="28"/>
  <c r="BC18" i="28"/>
  <c r="BC52" i="28" s="1"/>
  <c r="BC30" i="28"/>
  <c r="BC64" i="28" s="1"/>
  <c r="BC22" i="28"/>
  <c r="BC56" i="28" s="1"/>
  <c r="BC36" i="28"/>
  <c r="BC70" i="28" s="1"/>
  <c r="BC34" i="28"/>
  <c r="BC68" i="28" s="1"/>
  <c r="BC5" i="28"/>
  <c r="BC17" i="28"/>
  <c r="BC51" i="28" s="1"/>
  <c r="BC29" i="28"/>
  <c r="BC63" i="28" s="1"/>
  <c r="BC9" i="28"/>
  <c r="BC43" i="28" s="1"/>
  <c r="BC21" i="28"/>
  <c r="BC55" i="28" s="1"/>
  <c r="BC33" i="28"/>
  <c r="BC67" i="28" s="1"/>
  <c r="BC11" i="28"/>
  <c r="BC45" i="28" s="1"/>
  <c r="BC37" i="28"/>
  <c r="BC71" i="28" s="1"/>
  <c r="BC12" i="28"/>
  <c r="BC46" i="28" s="1"/>
  <c r="BC16" i="28"/>
  <c r="BC50" i="28" s="1"/>
  <c r="BC35" i="28"/>
  <c r="BC69" i="28" s="1"/>
  <c r="AN56" i="28"/>
  <c r="Z44" i="28"/>
  <c r="AY17" i="28"/>
  <c r="AY51" i="28" s="1"/>
  <c r="AY33" i="28"/>
  <c r="AY67" i="28" s="1"/>
  <c r="AY35" i="28"/>
  <c r="AY69" i="28" s="1"/>
  <c r="AY28" i="28"/>
  <c r="AY62" i="28" s="1"/>
  <c r="AY37" i="28"/>
  <c r="AY71" i="28" s="1"/>
  <c r="AY21" i="28"/>
  <c r="AY55" i="28" s="1"/>
  <c r="AY32" i="28"/>
  <c r="AY66" i="28" s="1"/>
  <c r="AY14" i="28"/>
  <c r="AY48" i="28" s="1"/>
  <c r="AY16" i="28"/>
  <c r="AY50" i="28" s="1"/>
  <c r="AY22" i="28"/>
  <c r="AY56" i="28" s="1"/>
  <c r="AY18" i="28"/>
  <c r="AY52" i="28" s="1"/>
  <c r="AY12" i="28"/>
  <c r="AY46" i="28" s="1"/>
  <c r="AY30" i="28"/>
  <c r="AY64" i="28" s="1"/>
  <c r="AY19" i="28"/>
  <c r="AY53" i="28" s="1"/>
  <c r="AY29" i="28"/>
  <c r="AY63" i="28" s="1"/>
  <c r="AY8" i="28"/>
  <c r="AY24" i="28"/>
  <c r="AY20" i="28"/>
  <c r="AY54" i="28" s="1"/>
  <c r="AY9" i="28"/>
  <c r="AY43" i="28" s="1"/>
  <c r="AY10" i="28"/>
  <c r="AY44" i="28" s="1"/>
  <c r="AY26" i="28"/>
  <c r="AY60" i="28" s="1"/>
  <c r="AY11" i="28"/>
  <c r="AY45" i="28" s="1"/>
  <c r="AY13" i="28"/>
  <c r="AY47" i="28" s="1"/>
  <c r="AY38" i="28"/>
  <c r="AY72" i="28" s="1"/>
  <c r="AY5" i="28"/>
  <c r="AY34" i="28"/>
  <c r="AY68" i="28" s="1"/>
  <c r="AY36" i="28"/>
  <c r="AY70" i="28" s="1"/>
  <c r="AY27" i="28"/>
  <c r="M31" i="28"/>
  <c r="AL48" i="28"/>
  <c r="AL72" i="28"/>
  <c r="BB13" i="28"/>
  <c r="BB38" i="28"/>
  <c r="BB72" i="28" s="1"/>
  <c r="BB28" i="28"/>
  <c r="BB62" i="28" s="1"/>
  <c r="BB29" i="28"/>
  <c r="BB63" i="28" s="1"/>
  <c r="BB33" i="28"/>
  <c r="BB67" i="28" s="1"/>
  <c r="BB8" i="28"/>
  <c r="BB18" i="28"/>
  <c r="BB14" i="28"/>
  <c r="BB10" i="28"/>
  <c r="BB5" i="28"/>
  <c r="BB11" i="28"/>
  <c r="BB45" i="28" s="1"/>
  <c r="BB26" i="28"/>
  <c r="BB60" i="28" s="1"/>
  <c r="BB24" i="28"/>
  <c r="BB30" i="28"/>
  <c r="BB34" i="28"/>
  <c r="BB35" i="28"/>
  <c r="BB69" i="28" s="1"/>
  <c r="M37" i="28"/>
  <c r="BB16" i="28"/>
  <c r="BB50" i="28" s="1"/>
  <c r="BB37" i="28"/>
  <c r="BB21" i="28"/>
  <c r="BB20" i="28"/>
  <c r="BB19" i="28"/>
  <c r="BB53" i="28" s="1"/>
  <c r="BB17" i="28"/>
  <c r="BB51" i="28" s="1"/>
  <c r="BB22" i="28"/>
  <c r="BB32" i="28"/>
  <c r="BB66" i="28" s="1"/>
  <c r="BB27" i="28"/>
  <c r="BB9" i="28"/>
  <c r="BB12" i="28"/>
  <c r="BB36" i="28"/>
  <c r="BB70" i="28" s="1"/>
  <c r="AF42" i="28"/>
  <c r="BG43" i="28"/>
  <c r="Z55" i="28"/>
  <c r="Z48" i="28"/>
  <c r="Z70" i="28"/>
  <c r="Z56" i="28"/>
  <c r="Z71" i="28"/>
  <c r="AM13" i="28"/>
  <c r="AM47" i="28" s="1"/>
  <c r="AM12" i="28"/>
  <c r="AM46" i="28" s="1"/>
  <c r="AM20" i="28"/>
  <c r="AM54" i="28" s="1"/>
  <c r="K36" i="28"/>
  <c r="AM34" i="28"/>
  <c r="AM68" i="28" s="1"/>
  <c r="AM32" i="28"/>
  <c r="AM66" i="28" s="1"/>
  <c r="AM5" i="28"/>
  <c r="AM29" i="28"/>
  <c r="AM63" i="28" s="1"/>
  <c r="AM24" i="28"/>
  <c r="AM30" i="28"/>
  <c r="AM64" i="28" s="1"/>
  <c r="AM21" i="28"/>
  <c r="AM55" i="28" s="1"/>
  <c r="AM19" i="28"/>
  <c r="AM53" i="28" s="1"/>
  <c r="AM16" i="28"/>
  <c r="AM50" i="28" s="1"/>
  <c r="AM8" i="28"/>
  <c r="AM22" i="28"/>
  <c r="AM56" i="28" s="1"/>
  <c r="AM17" i="28"/>
  <c r="AM51" i="28" s="1"/>
  <c r="AM27" i="28"/>
  <c r="AM9" i="28"/>
  <c r="AM43" i="28" s="1"/>
  <c r="AM10" i="28"/>
  <c r="M36" i="28"/>
  <c r="AM36" i="28"/>
  <c r="AM70" i="28" s="1"/>
  <c r="AM18" i="28"/>
  <c r="AM52" i="28" s="1"/>
  <c r="AM38" i="28"/>
  <c r="AM72" i="28" s="1"/>
  <c r="AM14" i="28"/>
  <c r="AM48" i="28" s="1"/>
  <c r="AM11" i="28"/>
  <c r="AM45" i="28" s="1"/>
  <c r="AM33" i="28"/>
  <c r="AM67" i="28" s="1"/>
  <c r="AM26" i="28"/>
  <c r="AM60" i="28" s="1"/>
  <c r="K35" i="28"/>
  <c r="AM28" i="28"/>
  <c r="AM62" i="28" s="1"/>
  <c r="AM37" i="28"/>
  <c r="AM71" i="28" s="1"/>
  <c r="AM35" i="28"/>
  <c r="AM69" i="28" s="1"/>
  <c r="AF56" i="28"/>
  <c r="Z72" i="28"/>
  <c r="B115" i="28"/>
  <c r="B96" i="28" s="1"/>
  <c r="B117" i="28"/>
  <c r="Z68" i="28"/>
  <c r="AF44" i="28"/>
  <c r="Z67" i="28"/>
  <c r="AL56" i="28"/>
  <c r="AL42" i="28"/>
  <c r="G96" i="28"/>
  <c r="D151" i="28" s="1"/>
  <c r="E153" i="28"/>
  <c r="AF72" i="28"/>
  <c r="AF48" i="28"/>
  <c r="I16" i="28"/>
  <c r="AA21" i="28"/>
  <c r="AA5" i="28"/>
  <c r="BG45" i="28" s="1"/>
  <c r="M18" i="28"/>
  <c r="AA17" i="28"/>
  <c r="AA51" i="28" s="1"/>
  <c r="AA29" i="28"/>
  <c r="AA63" i="28" s="1"/>
  <c r="AA34" i="28"/>
  <c r="K18" i="28"/>
  <c r="AA22" i="28"/>
  <c r="AA18" i="28"/>
  <c r="AA52" i="28" s="1"/>
  <c r="AA33" i="28"/>
  <c r="AA67" i="28" s="1"/>
  <c r="AA38" i="28"/>
  <c r="AA72" i="28" s="1"/>
  <c r="AA16" i="28"/>
  <c r="AA24" i="28"/>
  <c r="K17" i="28"/>
  <c r="AA36" i="28"/>
  <c r="AA12" i="28"/>
  <c r="AA20" i="28"/>
  <c r="AA32" i="28"/>
  <c r="AA66" i="28" s="1"/>
  <c r="AA28" i="28"/>
  <c r="AA62" i="28" s="1"/>
  <c r="AA27" i="28"/>
  <c r="AA30" i="28"/>
  <c r="AA9" i="28"/>
  <c r="AA43" i="28" s="1"/>
  <c r="F12" i="28"/>
  <c r="I15" i="28"/>
  <c r="AA37" i="28"/>
  <c r="AA14" i="28"/>
  <c r="AA11" i="28"/>
  <c r="AA13" i="28"/>
  <c r="AA47" i="28" s="1"/>
  <c r="AA8" i="28"/>
  <c r="AA35" i="28"/>
  <c r="AA69" i="28" s="1"/>
  <c r="AA19" i="28"/>
  <c r="AA10" i="28"/>
  <c r="AA26" i="28"/>
  <c r="AA60" i="28" s="1"/>
  <c r="G14" i="28"/>
  <c r="G159" i="28"/>
  <c r="I96" i="28"/>
  <c r="F157" i="28" s="1"/>
  <c r="AN72" i="28"/>
  <c r="Z47" i="28"/>
  <c r="AN44" i="28"/>
  <c r="Z42" i="28"/>
  <c r="Z64" i="28"/>
  <c r="Z52" i="28"/>
  <c r="Z46" i="28"/>
  <c r="AV37" i="28"/>
  <c r="AV71" i="28" s="1"/>
  <c r="AV8" i="28"/>
  <c r="AV30" i="28"/>
  <c r="AV64" i="28" s="1"/>
  <c r="AV32" i="28"/>
  <c r="AV66" i="28" s="1"/>
  <c r="M25" i="28"/>
  <c r="AV17" i="28"/>
  <c r="AV51" i="28" s="1"/>
  <c r="AV13" i="28"/>
  <c r="AV47" i="28" s="1"/>
  <c r="AV27" i="28"/>
  <c r="AV34" i="28"/>
  <c r="AV68" i="28" s="1"/>
  <c r="AV36" i="28"/>
  <c r="AV70" i="28" s="1"/>
  <c r="AV5" i="28"/>
  <c r="AV11" i="28"/>
  <c r="AV45" i="28" s="1"/>
  <c r="AV33" i="28"/>
  <c r="AV67" i="28" s="1"/>
  <c r="AV28" i="28"/>
  <c r="AV62" i="28" s="1"/>
  <c r="AV26" i="28"/>
  <c r="AV60" i="28" s="1"/>
  <c r="AV12" i="28"/>
  <c r="AV46" i="28" s="1"/>
  <c r="AV10" i="28"/>
  <c r="AV44" i="28" s="1"/>
  <c r="AV18" i="28"/>
  <c r="AV52" i="28" s="1"/>
  <c r="AV21" i="28"/>
  <c r="AV55" i="28" s="1"/>
  <c r="AV19" i="28"/>
  <c r="AV53" i="28" s="1"/>
  <c r="AV9" i="28"/>
  <c r="AV43" i="28" s="1"/>
  <c r="AV29" i="28"/>
  <c r="AV63" i="28" s="1"/>
  <c r="AV14" i="28"/>
  <c r="AV48" i="28" s="1"/>
  <c r="AV35" i="28"/>
  <c r="AV69" i="28" s="1"/>
  <c r="AV22" i="28"/>
  <c r="AV56" i="28" s="1"/>
  <c r="AV24" i="28"/>
  <c r="AV20" i="28"/>
  <c r="AV54" i="28" s="1"/>
  <c r="AV38" i="28"/>
  <c r="AV72" i="28" s="1"/>
  <c r="AV16" i="28"/>
  <c r="AV50" i="28" s="1"/>
  <c r="AD21" i="28"/>
  <c r="AD55" i="28" s="1"/>
  <c r="AD22" i="28"/>
  <c r="AD20" i="28"/>
  <c r="AD54" i="28" s="1"/>
  <c r="AD12" i="28"/>
  <c r="AD46" i="28" s="1"/>
  <c r="AD30" i="28"/>
  <c r="AD64" i="28" s="1"/>
  <c r="AD35" i="28"/>
  <c r="AD69" i="28" s="1"/>
  <c r="AD11" i="28"/>
  <c r="AD45" i="28" s="1"/>
  <c r="AD26" i="28"/>
  <c r="AD60" i="28" s="1"/>
  <c r="AD17" i="28"/>
  <c r="AD51" i="28" s="1"/>
  <c r="AD19" i="28"/>
  <c r="AD53" i="28" s="1"/>
  <c r="AD24" i="28"/>
  <c r="AD27" i="28"/>
  <c r="I19" i="28"/>
  <c r="AD37" i="28"/>
  <c r="AD71" i="28" s="1"/>
  <c r="K21" i="28"/>
  <c r="AD36" i="28"/>
  <c r="AD70" i="28" s="1"/>
  <c r="I20" i="28"/>
  <c r="AD33" i="28"/>
  <c r="AD67" i="28" s="1"/>
  <c r="AD34" i="28"/>
  <c r="AD68" i="28" s="1"/>
  <c r="K22" i="28"/>
  <c r="AD13" i="28"/>
  <c r="AD47" i="28" s="1"/>
  <c r="AD32" i="28"/>
  <c r="AD66" i="28" s="1"/>
  <c r="AD28" i="28"/>
  <c r="AD62" i="28" s="1"/>
  <c r="AD8" i="28"/>
  <c r="AD14" i="28"/>
  <c r="M22" i="28"/>
  <c r="AD18" i="28"/>
  <c r="AD52" i="28" s="1"/>
  <c r="AD10" i="28"/>
  <c r="AD16" i="28"/>
  <c r="AD50" i="28" s="1"/>
  <c r="AD9" i="28"/>
  <c r="AD5" i="28"/>
  <c r="AD38" i="28"/>
  <c r="AD29" i="28"/>
  <c r="AD63" i="28" s="1"/>
  <c r="AN42" i="28"/>
  <c r="AN48" i="28"/>
  <c r="AM218" i="28" l="1"/>
  <c r="AV192" i="28"/>
  <c r="AV226" i="28" s="1"/>
  <c r="AV198" i="28"/>
  <c r="AA202" i="28"/>
  <c r="AA214" i="28"/>
  <c r="I194" i="28"/>
  <c r="AM216" i="28"/>
  <c r="AM250" i="28" s="1"/>
  <c r="AV194" i="28"/>
  <c r="AV193" i="28"/>
  <c r="AV227" i="28" s="1"/>
  <c r="AV216" i="28"/>
  <c r="AV250" i="28" s="1"/>
  <c r="AV190" i="28"/>
  <c r="AV224" i="28" s="1"/>
  <c r="AV218" i="28"/>
  <c r="AV252" i="28" s="1"/>
  <c r="AA216" i="28"/>
  <c r="AA189" i="28"/>
  <c r="AA223" i="28" s="1"/>
  <c r="AA198" i="28"/>
  <c r="AA232" i="28" s="1"/>
  <c r="AA218" i="28"/>
  <c r="AA252" i="28" s="1"/>
  <c r="F190" i="28"/>
  <c r="K196" i="28"/>
  <c r="AR202" i="28" s="1"/>
  <c r="AR236" i="28" s="1"/>
  <c r="AE202" i="28"/>
  <c r="AE236" i="28" s="1"/>
  <c r="Z235" i="28"/>
  <c r="AV244" i="28"/>
  <c r="Z25" i="5"/>
  <c r="P21" i="5"/>
  <c r="P41" i="5" s="1"/>
  <c r="P14" i="5"/>
  <c r="P34" i="5" s="1"/>
  <c r="P11" i="5"/>
  <c r="P31" i="5" s="1"/>
  <c r="P22" i="5"/>
  <c r="P42" i="5" s="1"/>
  <c r="P19" i="5"/>
  <c r="P39" i="5" s="1"/>
  <c r="P16" i="5"/>
  <c r="P36" i="5" s="1"/>
  <c r="P7" i="5"/>
  <c r="P10" i="5"/>
  <c r="V44" i="5"/>
  <c r="BB249" i="28"/>
  <c r="AV185" i="28"/>
  <c r="AV202" i="28"/>
  <c r="AV200" i="28"/>
  <c r="AV234" i="28" s="1"/>
  <c r="AV214" i="28"/>
  <c r="AV248" i="28" s="1"/>
  <c r="M203" i="28"/>
  <c r="AV201" i="28"/>
  <c r="AV235" i="28" s="1"/>
  <c r="AV215" i="28"/>
  <c r="AV249" i="28" s="1"/>
  <c r="AV188" i="28"/>
  <c r="AV222" i="28" s="1"/>
  <c r="I193" i="28"/>
  <c r="AA188" i="28"/>
  <c r="AA244" i="28" s="1"/>
  <c r="K195" i="28"/>
  <c r="AA192" i="28"/>
  <c r="AA226" i="28" s="1"/>
  <c r="AA200" i="28"/>
  <c r="AA185" i="28"/>
  <c r="BG224" i="28" s="1"/>
  <c r="AA215" i="28"/>
  <c r="AA249" i="28" s="1"/>
  <c r="AA201" i="28"/>
  <c r="AA235" i="28" s="1"/>
  <c r="AA190" i="28"/>
  <c r="AA224" i="28" s="1"/>
  <c r="AA193" i="28"/>
  <c r="AA227" i="28" s="1"/>
  <c r="M196" i="28"/>
  <c r="AA212" i="28"/>
  <c r="AA246" i="28" s="1"/>
  <c r="AD250" i="28"/>
  <c r="AD235" i="28"/>
  <c r="AJ235" i="28"/>
  <c r="AJ250" i="28"/>
  <c r="BB250" i="28"/>
  <c r="AV236" i="28"/>
  <c r="AJ251" i="28"/>
  <c r="Z251" i="28"/>
  <c r="AB25" i="28"/>
  <c r="AB59" i="28" s="1"/>
  <c r="Q25" i="5"/>
  <c r="V18" i="5"/>
  <c r="V38" i="5" s="1"/>
  <c r="V11" i="5"/>
  <c r="V31" i="5" s="1"/>
  <c r="V7" i="5"/>
  <c r="V12" i="5"/>
  <c r="V32" i="5" s="1"/>
  <c r="V22" i="5"/>
  <c r="V42" i="5" s="1"/>
  <c r="V16" i="5"/>
  <c r="V36" i="5" s="1"/>
  <c r="AM188" i="28"/>
  <c r="BB232" i="28" s="1"/>
  <c r="AM210" i="28"/>
  <c r="AM244" i="28" s="1"/>
  <c r="K213" i="28"/>
  <c r="AV228" i="28"/>
  <c r="AV223" i="28"/>
  <c r="AV232" i="28"/>
  <c r="AD244" i="28"/>
  <c r="AD232" i="28"/>
  <c r="AD228" i="28"/>
  <c r="AD252" i="28"/>
  <c r="AD226" i="28"/>
  <c r="AJ228" i="28"/>
  <c r="AJ223" i="28"/>
  <c r="AJ252" i="28"/>
  <c r="Z244" i="28"/>
  <c r="Z232" i="28"/>
  <c r="Z226" i="28"/>
  <c r="N25" i="5"/>
  <c r="AE5" i="5"/>
  <c r="AE9" i="5"/>
  <c r="Z250" i="28"/>
  <c r="AM215" i="28"/>
  <c r="AM249" i="28" s="1"/>
  <c r="AM190" i="28"/>
  <c r="BB227" i="28" s="1"/>
  <c r="AM202" i="28"/>
  <c r="BB236" i="28" s="1"/>
  <c r="AM189" i="28"/>
  <c r="AM223" i="28" s="1"/>
  <c r="AM200" i="28"/>
  <c r="AM234" i="28" s="1"/>
  <c r="Z25" i="28"/>
  <c r="Z59" i="28" s="1"/>
  <c r="AD249" i="28"/>
  <c r="AD25" i="28"/>
  <c r="AD59" i="28" s="1"/>
  <c r="AV25" i="28"/>
  <c r="AV59" i="28" s="1"/>
  <c r="AM201" i="28"/>
  <c r="AM235" i="28" s="1"/>
  <c r="AM194" i="28"/>
  <c r="AM228" i="28" s="1"/>
  <c r="AM193" i="28"/>
  <c r="AM227" i="28" s="1"/>
  <c r="M214" i="28"/>
  <c r="AM198" i="28"/>
  <c r="AM232" i="28" s="1"/>
  <c r="AM192" i="28"/>
  <c r="AM226" i="28" s="1"/>
  <c r="AM217" i="28"/>
  <c r="AM251" i="28" s="1"/>
  <c r="AM214" i="28"/>
  <c r="AM248" i="28" s="1"/>
  <c r="K214" i="28"/>
  <c r="BA188" i="28" s="1"/>
  <c r="AE25" i="28"/>
  <c r="AE59" i="28" s="1"/>
  <c r="Z249" i="28"/>
  <c r="AL25" i="28"/>
  <c r="AL59" i="28" s="1"/>
  <c r="I221" i="28"/>
  <c r="AY25" i="28"/>
  <c r="AY59" i="28" s="1"/>
  <c r="AJ249" i="28"/>
  <c r="AX25" i="28"/>
  <c r="AX59" i="28" s="1"/>
  <c r="M47" i="28"/>
  <c r="BC223" i="28"/>
  <c r="AV251" i="28"/>
  <c r="AD251" i="28"/>
  <c r="AE198" i="28"/>
  <c r="AE232" i="28" s="1"/>
  <c r="AA70" i="28"/>
  <c r="AA54" i="28"/>
  <c r="AA25" i="28"/>
  <c r="AA59" i="28" s="1"/>
  <c r="AM25" i="28"/>
  <c r="AM59" i="28" s="1"/>
  <c r="BB25" i="28"/>
  <c r="BB59" i="28" s="1"/>
  <c r="BC25" i="28"/>
  <c r="BC59" i="28" s="1"/>
  <c r="AJ25" i="28"/>
  <c r="AJ59" i="28" s="1"/>
  <c r="AF25" i="28"/>
  <c r="AF59" i="28" s="1"/>
  <c r="AK25" i="28"/>
  <c r="AK59" i="28" s="1"/>
  <c r="Y25" i="28"/>
  <c r="Y59" i="28" s="1"/>
  <c r="AZ25" i="28"/>
  <c r="AZ59" i="28" s="1"/>
  <c r="BD25" i="28"/>
  <c r="BD59" i="28" s="1"/>
  <c r="BB191" i="28"/>
  <c r="BB225" i="28" s="1"/>
  <c r="AV191" i="28"/>
  <c r="AV225" i="28" s="1"/>
  <c r="K224" i="28"/>
  <c r="AJ204" i="28" s="1"/>
  <c r="AZ224" i="28"/>
  <c r="AL61" i="28"/>
  <c r="AE217" i="28"/>
  <c r="AE251" i="28" s="1"/>
  <c r="K208" i="28"/>
  <c r="AX197" i="28" s="1"/>
  <c r="AE213" i="28"/>
  <c r="AE247" i="28" s="1"/>
  <c r="AZ248" i="28"/>
  <c r="BC210" i="28"/>
  <c r="BC244" i="28" s="1"/>
  <c r="AE215" i="28"/>
  <c r="AE249" i="28" s="1"/>
  <c r="AE189" i="28"/>
  <c r="AE223" i="28" s="1"/>
  <c r="AE190" i="28"/>
  <c r="AE224" i="28" s="1"/>
  <c r="I205" i="28"/>
  <c r="AE214" i="28"/>
  <c r="AE248" i="28" s="1"/>
  <c r="AE218" i="28"/>
  <c r="AE252" i="28" s="1"/>
  <c r="AZ61" i="28"/>
  <c r="BC200" i="28"/>
  <c r="BC234" i="28" s="1"/>
  <c r="AZ227" i="28"/>
  <c r="BC214" i="28"/>
  <c r="BC248" i="28" s="1"/>
  <c r="BC192" i="28"/>
  <c r="BC226" i="28" s="1"/>
  <c r="AZ234" i="28"/>
  <c r="AB248" i="28"/>
  <c r="AB234" i="28"/>
  <c r="BC190" i="28"/>
  <c r="BC224" i="28" s="1"/>
  <c r="BC188" i="28"/>
  <c r="BC222" i="28" s="1"/>
  <c r="BC216" i="28"/>
  <c r="BC250" i="28" s="1"/>
  <c r="BC217" i="28"/>
  <c r="BC251" i="28" s="1"/>
  <c r="M217" i="28"/>
  <c r="AZ223" i="28"/>
  <c r="BC215" i="28"/>
  <c r="BC249" i="28" s="1"/>
  <c r="BC202" i="28"/>
  <c r="BC236" i="28" s="1"/>
  <c r="BC198" i="28"/>
  <c r="BC232" i="28" s="1"/>
  <c r="BC185" i="28"/>
  <c r="BC194" i="28"/>
  <c r="BC228" i="28" s="1"/>
  <c r="AZ252" i="28"/>
  <c r="BC209" i="28"/>
  <c r="BC243" i="28" s="1"/>
  <c r="BC193" i="28"/>
  <c r="BC227" i="28" s="1"/>
  <c r="BC201" i="28"/>
  <c r="BC235" i="28" s="1"/>
  <c r="BC218" i="28"/>
  <c r="BC252" i="28" s="1"/>
  <c r="AD61" i="28"/>
  <c r="AL185" i="28"/>
  <c r="AL198" i="28"/>
  <c r="AL232" i="28" s="1"/>
  <c r="AL192" i="28"/>
  <c r="AL226" i="28" s="1"/>
  <c r="AE192" i="28"/>
  <c r="AE226" i="28" s="1"/>
  <c r="I222" i="28"/>
  <c r="BC195" i="28" s="1"/>
  <c r="Z208" i="28"/>
  <c r="Z242" i="28" s="1"/>
  <c r="BD208" i="28"/>
  <c r="BD242" i="28" s="1"/>
  <c r="AZ228" i="28"/>
  <c r="AY61" i="28"/>
  <c r="AE61" i="28"/>
  <c r="AM61" i="28"/>
  <c r="BB61" i="28"/>
  <c r="AZ250" i="28"/>
  <c r="AZ249" i="28"/>
  <c r="AB250" i="28"/>
  <c r="AZ235" i="28"/>
  <c r="AZ232" i="28"/>
  <c r="AZ244" i="28"/>
  <c r="AB244" i="28"/>
  <c r="AZ226" i="28"/>
  <c r="AL193" i="28"/>
  <c r="AL227" i="28" s="1"/>
  <c r="K209" i="28"/>
  <c r="AL208" i="28"/>
  <c r="AE210" i="28"/>
  <c r="AE244" i="28" s="1"/>
  <c r="AE185" i="28"/>
  <c r="AE201" i="28"/>
  <c r="AE235" i="28" s="1"/>
  <c r="AE188" i="28"/>
  <c r="AE222" i="28" s="1"/>
  <c r="AE200" i="28"/>
  <c r="AE234" i="28" s="1"/>
  <c r="AE193" i="28"/>
  <c r="AE227" i="28" s="1"/>
  <c r="AZ251" i="28"/>
  <c r="AZ236" i="28"/>
  <c r="AL189" i="28"/>
  <c r="AL223" i="28" s="1"/>
  <c r="AL210" i="28"/>
  <c r="M210" i="28"/>
  <c r="AL190" i="28"/>
  <c r="AL224" i="28" s="1"/>
  <c r="AL194" i="28"/>
  <c r="AL228" i="28" s="1"/>
  <c r="K210" i="28"/>
  <c r="AY185" i="28" s="1"/>
  <c r="AL215" i="28"/>
  <c r="AL217" i="28"/>
  <c r="AL251" i="28" s="1"/>
  <c r="AA61" i="28"/>
  <c r="AE194" i="28"/>
  <c r="AE228" i="28" s="1"/>
  <c r="I206" i="28"/>
  <c r="AK215" i="28" s="1"/>
  <c r="AE216" i="28"/>
  <c r="AE250" i="28" s="1"/>
  <c r="M208" i="28"/>
  <c r="AL214" i="28"/>
  <c r="AL248" i="28" s="1"/>
  <c r="AL200" i="28"/>
  <c r="AL234" i="28" s="1"/>
  <c r="AB251" i="28"/>
  <c r="AL218" i="28"/>
  <c r="AL252" i="28" s="1"/>
  <c r="AL216" i="28"/>
  <c r="AL250" i="28" s="1"/>
  <c r="AL202" i="28"/>
  <c r="AL236" i="28" s="1"/>
  <c r="AL201" i="28"/>
  <c r="AL235" i="28" s="1"/>
  <c r="AV61" i="28"/>
  <c r="AB235" i="28"/>
  <c r="AK61" i="28"/>
  <c r="AX61" i="28"/>
  <c r="BC61" i="28"/>
  <c r="Z61" i="28"/>
  <c r="AJ61" i="28"/>
  <c r="BB208" i="28"/>
  <c r="BB242" i="28" s="1"/>
  <c r="Y208" i="28"/>
  <c r="Y242" i="28" s="1"/>
  <c r="BC208" i="28"/>
  <c r="BC242" i="28" s="1"/>
  <c r="AV208" i="28"/>
  <c r="AV242" i="28" s="1"/>
  <c r="AB208" i="28"/>
  <c r="AB242" i="28" s="1"/>
  <c r="BC15" i="28"/>
  <c r="BC49" i="28" s="1"/>
  <c r="BB15" i="28"/>
  <c r="BB49" i="28" s="1"/>
  <c r="AA208" i="28"/>
  <c r="AA242" i="28" s="1"/>
  <c r="M231" i="28"/>
  <c r="AM208" i="28"/>
  <c r="AM242" i="28" s="1"/>
  <c r="AD208" i="28"/>
  <c r="AD242" i="28" s="1"/>
  <c r="AJ208" i="28"/>
  <c r="AJ242" i="28" s="1"/>
  <c r="AZ208" i="28"/>
  <c r="AZ242" i="28" s="1"/>
  <c r="AE208" i="28"/>
  <c r="AE242" i="28" s="1"/>
  <c r="AA15" i="28"/>
  <c r="AA49" i="28" s="1"/>
  <c r="AM15" i="28"/>
  <c r="AM49" i="28" s="1"/>
  <c r="AY15" i="28"/>
  <c r="AY49" i="28" s="1"/>
  <c r="BD15" i="28"/>
  <c r="BD49" i="28" s="1"/>
  <c r="Z15" i="28"/>
  <c r="Z49" i="28" s="1"/>
  <c r="AK15" i="28"/>
  <c r="AK49" i="28" s="1"/>
  <c r="AV15" i="28"/>
  <c r="AV49" i="28" s="1"/>
  <c r="AD15" i="28"/>
  <c r="AD49" i="28" s="1"/>
  <c r="AJ15" i="28"/>
  <c r="AJ49" i="28" s="1"/>
  <c r="K44" i="28"/>
  <c r="AL23" i="28" s="1"/>
  <c r="M44" i="28"/>
  <c r="AZ15" i="28"/>
  <c r="AZ49" i="28" s="1"/>
  <c r="AM191" i="28"/>
  <c r="AM225" i="28" s="1"/>
  <c r="AB191" i="28"/>
  <c r="AB225" i="28" s="1"/>
  <c r="AJ191" i="28"/>
  <c r="AJ225" i="28" s="1"/>
  <c r="AE191" i="28"/>
  <c r="AE225" i="28" s="1"/>
  <c r="AL15" i="28"/>
  <c r="AL49" i="28" s="1"/>
  <c r="AB15" i="28"/>
  <c r="AB49" i="28" s="1"/>
  <c r="AF15" i="28"/>
  <c r="AF49" i="28" s="1"/>
  <c r="AX15" i="28"/>
  <c r="AX49" i="28" s="1"/>
  <c r="AN15" i="28"/>
  <c r="AN49" i="28" s="1"/>
  <c r="K43" i="28"/>
  <c r="AE15" i="28"/>
  <c r="AE49" i="28" s="1"/>
  <c r="AX58" i="28"/>
  <c r="AF58" i="28"/>
  <c r="AV58" i="28"/>
  <c r="AY58" i="28"/>
  <c r="BC58" i="28"/>
  <c r="AL58" i="28"/>
  <c r="AZ58" i="28"/>
  <c r="AD58" i="28"/>
  <c r="AA58" i="28"/>
  <c r="AM58" i="28"/>
  <c r="AK58" i="28"/>
  <c r="AE58" i="28"/>
  <c r="AN58" i="28"/>
  <c r="Y58" i="28"/>
  <c r="BD58" i="28"/>
  <c r="BB58" i="28"/>
  <c r="AJ58" i="28"/>
  <c r="Z58" i="28"/>
  <c r="Y49" i="28"/>
  <c r="Y45" i="28"/>
  <c r="AN208" i="28"/>
  <c r="AN242" i="28" s="1"/>
  <c r="AM31" i="28"/>
  <c r="AM65" i="28" s="1"/>
  <c r="BC191" i="28"/>
  <c r="BC225" i="28" s="1"/>
  <c r="BB206" i="28"/>
  <c r="BB240" i="28" s="1"/>
  <c r="AV206" i="28"/>
  <c r="AV240" i="28" s="1"/>
  <c r="AA191" i="28"/>
  <c r="AA225" i="28" s="1"/>
  <c r="Y191" i="28"/>
  <c r="Y225" i="28" s="1"/>
  <c r="AZ191" i="28"/>
  <c r="AZ225" i="28" s="1"/>
  <c r="AL206" i="28"/>
  <c r="Z206" i="28"/>
  <c r="Z240" i="28" s="1"/>
  <c r="AD191" i="28"/>
  <c r="AD225" i="28" s="1"/>
  <c r="AJ206" i="28"/>
  <c r="AJ240" i="28" s="1"/>
  <c r="K223" i="28"/>
  <c r="M224" i="28"/>
  <c r="AF191" i="28"/>
  <c r="AF225" i="28" s="1"/>
  <c r="AL191" i="28"/>
  <c r="AN191" i="28"/>
  <c r="AN225" i="28" s="1"/>
  <c r="BD191" i="28"/>
  <c r="BD225" i="28" s="1"/>
  <c r="N37" i="5"/>
  <c r="N45" i="5" s="1"/>
  <c r="N50" i="5" s="1"/>
  <c r="S37" i="5"/>
  <c r="S45" i="5" s="1"/>
  <c r="S48" i="5" s="1"/>
  <c r="U25" i="5"/>
  <c r="O37" i="5"/>
  <c r="O45" i="5" s="1"/>
  <c r="O51" i="5" s="1"/>
  <c r="AX72" i="28"/>
  <c r="P30" i="5"/>
  <c r="T14" i="5"/>
  <c r="T12" i="5"/>
  <c r="T32" i="5" s="1"/>
  <c r="T7" i="5"/>
  <c r="T15" i="5"/>
  <c r="T35" i="5" s="1"/>
  <c r="T22" i="5"/>
  <c r="T42" i="5" s="1"/>
  <c r="T11" i="5"/>
  <c r="T31" i="5" s="1"/>
  <c r="T13" i="5"/>
  <c r="T16" i="5"/>
  <c r="T36" i="5" s="1"/>
  <c r="T20" i="5"/>
  <c r="T18" i="5"/>
  <c r="T38" i="5" s="1"/>
  <c r="T21" i="5"/>
  <c r="T41" i="5" s="1"/>
  <c r="T23" i="5"/>
  <c r="T43" i="5" s="1"/>
  <c r="T19" i="5"/>
  <c r="T10" i="5"/>
  <c r="T30" i="5" s="1"/>
  <c r="T24" i="5"/>
  <c r="T44" i="5" s="1"/>
  <c r="P32" i="5"/>
  <c r="AM206" i="28"/>
  <c r="AM240" i="28" s="1"/>
  <c r="AD206" i="28"/>
  <c r="AD240" i="28" s="1"/>
  <c r="BD206" i="28"/>
  <c r="BD240" i="28" s="1"/>
  <c r="Y37" i="5"/>
  <c r="Y45" i="5" s="1"/>
  <c r="Y51" i="5" s="1"/>
  <c r="P44" i="5"/>
  <c r="AE6" i="5"/>
  <c r="AE7" i="5"/>
  <c r="AE8" i="5"/>
  <c r="BC206" i="28"/>
  <c r="BC240" i="28" s="1"/>
  <c r="AA206" i="28"/>
  <c r="AA240" i="28" s="1"/>
  <c r="AE206" i="28"/>
  <c r="AE240" i="28" s="1"/>
  <c r="AB206" i="28"/>
  <c r="AB240" i="28" s="1"/>
  <c r="AN206" i="28"/>
  <c r="AN240" i="28" s="1"/>
  <c r="AF206" i="28"/>
  <c r="AF240" i="28" s="1"/>
  <c r="AZ206" i="28"/>
  <c r="AZ240" i="28" s="1"/>
  <c r="Y206" i="28"/>
  <c r="Y240" i="28" s="1"/>
  <c r="X25" i="5"/>
  <c r="Q37" i="5"/>
  <c r="V37" i="5"/>
  <c r="R37" i="5"/>
  <c r="R45" i="5" s="1"/>
  <c r="R48" i="5" s="1"/>
  <c r="BC213" i="28"/>
  <c r="BC247" i="28" s="1"/>
  <c r="BB213" i="28"/>
  <c r="BB247" i="28" s="1"/>
  <c r="W25" i="5"/>
  <c r="Z37" i="5"/>
  <c r="Z45" i="5" s="1"/>
  <c r="Z49" i="5" s="1"/>
  <c r="X45" i="5"/>
  <c r="X53" i="5" s="1"/>
  <c r="W45" i="5"/>
  <c r="W47" i="5" s="1"/>
  <c r="AA37" i="5"/>
  <c r="T37" i="5"/>
  <c r="U45" i="5"/>
  <c r="U52" i="5" s="1"/>
  <c r="L45" i="5"/>
  <c r="L48" i="5" s="1"/>
  <c r="L25" i="5"/>
  <c r="AM197" i="28"/>
  <c r="AM231" i="28" s="1"/>
  <c r="Z197" i="28"/>
  <c r="Z231" i="28" s="1"/>
  <c r="M37" i="5"/>
  <c r="AM213" i="28"/>
  <c r="AM247" i="28" s="1"/>
  <c r="AD213" i="28"/>
  <c r="AD247" i="28" s="1"/>
  <c r="AJ213" i="28"/>
  <c r="AJ247" i="28" s="1"/>
  <c r="AA213" i="28"/>
  <c r="AA247" i="28" s="1"/>
  <c r="AV213" i="28"/>
  <c r="AV247" i="28" s="1"/>
  <c r="AZ197" i="28"/>
  <c r="AZ231" i="28" s="1"/>
  <c r="AJ197" i="28"/>
  <c r="AJ231" i="28" s="1"/>
  <c r="AB197" i="28"/>
  <c r="AB231" i="28" s="1"/>
  <c r="AV197" i="28"/>
  <c r="AV231" i="28" s="1"/>
  <c r="AE197" i="28"/>
  <c r="AE231" i="28" s="1"/>
  <c r="BD197" i="28"/>
  <c r="BD231" i="28" s="1"/>
  <c r="AN231" i="28"/>
  <c r="Y226" i="28"/>
  <c r="BB199" i="28"/>
  <c r="BB233" i="28" s="1"/>
  <c r="AM196" i="28"/>
  <c r="AM230" i="28" s="1"/>
  <c r="BC197" i="28"/>
  <c r="BC231" i="28" s="1"/>
  <c r="AD197" i="28"/>
  <c r="AD231" i="28" s="1"/>
  <c r="AF242" i="28"/>
  <c r="M230" i="28"/>
  <c r="Y197" i="28"/>
  <c r="Y231" i="28" s="1"/>
  <c r="AF197" i="28"/>
  <c r="AF231" i="28" s="1"/>
  <c r="BB197" i="28"/>
  <c r="BB231" i="28" s="1"/>
  <c r="AA197" i="28"/>
  <c r="AA231" i="28" s="1"/>
  <c r="K229" i="28"/>
  <c r="K230" i="28"/>
  <c r="AA207" i="28" s="1"/>
  <c r="Y196" i="28"/>
  <c r="AL197" i="28"/>
  <c r="AL231" i="28" s="1"/>
  <c r="K226" i="28"/>
  <c r="AZ205" i="28" s="1"/>
  <c r="AZ196" i="28"/>
  <c r="AZ230" i="28" s="1"/>
  <c r="Z225" i="28"/>
  <c r="AK65" i="28"/>
  <c r="Y223" i="28"/>
  <c r="AB230" i="28"/>
  <c r="BC212" i="28"/>
  <c r="BC246" i="28" s="1"/>
  <c r="BC199" i="28"/>
  <c r="BC233" i="28" s="1"/>
  <c r="AV199" i="28"/>
  <c r="AV233" i="28" s="1"/>
  <c r="AV31" i="28"/>
  <c r="AV65" i="28" s="1"/>
  <c r="AA31" i="28"/>
  <c r="AA65" i="28" s="1"/>
  <c r="BB31" i="28"/>
  <c r="BB65" i="28" s="1"/>
  <c r="AX31" i="28"/>
  <c r="AX65" i="28" s="1"/>
  <c r="BC31" i="28"/>
  <c r="BC65" i="28" s="1"/>
  <c r="AD31" i="28"/>
  <c r="AD65" i="28" s="1"/>
  <c r="AY31" i="28"/>
  <c r="AY65" i="28" s="1"/>
  <c r="AJ31" i="28"/>
  <c r="AJ65" i="28" s="1"/>
  <c r="BC196" i="28"/>
  <c r="BC230" i="28" s="1"/>
  <c r="AD196" i="28"/>
  <c r="AD230" i="28" s="1"/>
  <c r="AJ196" i="28"/>
  <c r="AJ230" i="28" s="1"/>
  <c r="AA196" i="28"/>
  <c r="AA230" i="28" s="1"/>
  <c r="AF196" i="28"/>
  <c r="AF230" i="28" s="1"/>
  <c r="K225" i="28"/>
  <c r="Y53" i="28"/>
  <c r="AV196" i="28"/>
  <c r="AV230" i="28" s="1"/>
  <c r="AE196" i="28"/>
  <c r="AE230" i="28" s="1"/>
  <c r="AN196" i="28"/>
  <c r="AN230" i="28" s="1"/>
  <c r="BD196" i="28"/>
  <c r="BD230" i="28" s="1"/>
  <c r="AL196" i="28"/>
  <c r="AL230" i="28" s="1"/>
  <c r="AZ31" i="28"/>
  <c r="AZ65" i="28" s="1"/>
  <c r="BD31" i="28"/>
  <c r="BD65" i="28" s="1"/>
  <c r="Z31" i="28"/>
  <c r="Z65" i="28" s="1"/>
  <c r="AE31" i="28"/>
  <c r="AE65" i="28" s="1"/>
  <c r="AF31" i="28"/>
  <c r="AL31" i="28"/>
  <c r="Y31" i="28"/>
  <c r="Y65" i="28" s="1"/>
  <c r="AB31" i="28"/>
  <c r="AB65" i="28" s="1"/>
  <c r="AN31" i="28"/>
  <c r="M59" i="28"/>
  <c r="BB196" i="28"/>
  <c r="BB230" i="28" s="1"/>
  <c r="M226" i="28"/>
  <c r="Z196" i="28"/>
  <c r="Z230" i="28" s="1"/>
  <c r="BB212" i="28"/>
  <c r="BB246" i="28" s="1"/>
  <c r="AD212" i="28"/>
  <c r="AD246" i="28" s="1"/>
  <c r="AE212" i="28"/>
  <c r="AE246" i="28" s="1"/>
  <c r="AE199" i="28"/>
  <c r="AE233" i="28" s="1"/>
  <c r="AM212" i="28"/>
  <c r="AM246" i="28" s="1"/>
  <c r="AV212" i="28"/>
  <c r="AV246" i="28" s="1"/>
  <c r="AJ212" i="28"/>
  <c r="AJ246" i="28" s="1"/>
  <c r="AA199" i="28"/>
  <c r="AJ199" i="28"/>
  <c r="AJ233" i="28" s="1"/>
  <c r="AM199" i="28"/>
  <c r="AM233" i="28" s="1"/>
  <c r="Y234" i="28"/>
  <c r="Y227" i="28"/>
  <c r="AD233" i="28"/>
  <c r="AB199" i="28"/>
  <c r="AB233" i="28" s="1"/>
  <c r="K237" i="28"/>
  <c r="AZ199" i="28"/>
  <c r="AZ233" i="28" s="1"/>
  <c r="Z199" i="28"/>
  <c r="Z233" i="28" s="1"/>
  <c r="BD199" i="28"/>
  <c r="BD233" i="28" s="1"/>
  <c r="Y199" i="28"/>
  <c r="Y233" i="28" s="1"/>
  <c r="AF199" i="28"/>
  <c r="AF233" i="28" s="1"/>
  <c r="AL199" i="28"/>
  <c r="AL233" i="28" s="1"/>
  <c r="AN199" i="28"/>
  <c r="AN233" i="28" s="1"/>
  <c r="M238" i="28"/>
  <c r="K238" i="28"/>
  <c r="M239" i="28"/>
  <c r="AZ212" i="28"/>
  <c r="AZ246" i="28" s="1"/>
  <c r="Y212" i="28"/>
  <c r="Y246" i="28" s="1"/>
  <c r="AB212" i="28"/>
  <c r="AB246" i="28" s="1"/>
  <c r="AF212" i="28"/>
  <c r="AF246" i="28" s="1"/>
  <c r="BD212" i="28"/>
  <c r="BD246" i="28" s="1"/>
  <c r="AL212" i="28"/>
  <c r="Z212" i="28"/>
  <c r="Z246" i="28" s="1"/>
  <c r="AN212" i="28"/>
  <c r="AN246" i="28" s="1"/>
  <c r="AB213" i="28"/>
  <c r="AB247" i="28" s="1"/>
  <c r="AF213" i="28"/>
  <c r="AF247" i="28" s="1"/>
  <c r="BD213" i="28"/>
  <c r="BD247" i="28" s="1"/>
  <c r="Z213" i="28"/>
  <c r="Z247" i="28" s="1"/>
  <c r="AN213" i="28"/>
  <c r="AN247" i="28" s="1"/>
  <c r="AZ213" i="28"/>
  <c r="AZ247" i="28" s="1"/>
  <c r="M241" i="28"/>
  <c r="AL213" i="28"/>
  <c r="Y213" i="28"/>
  <c r="Y247" i="28" s="1"/>
  <c r="AZ209" i="28"/>
  <c r="AZ243" i="28" s="1"/>
  <c r="AB209" i="28"/>
  <c r="AB243" i="28" s="1"/>
  <c r="M233" i="28"/>
  <c r="Y209" i="28"/>
  <c r="Y243" i="28" s="1"/>
  <c r="BD209" i="28"/>
  <c r="BD243" i="28" s="1"/>
  <c r="AL209" i="28"/>
  <c r="AL244" i="28" s="1"/>
  <c r="AN209" i="28"/>
  <c r="AN243" i="28" s="1"/>
  <c r="AF209" i="28"/>
  <c r="AF243" i="28" s="1"/>
  <c r="Z209" i="28"/>
  <c r="Z243" i="28" s="1"/>
  <c r="AA68" i="28"/>
  <c r="AM209" i="28"/>
  <c r="AM243" i="28" s="1"/>
  <c r="BB209" i="28"/>
  <c r="BB243" i="28" s="1"/>
  <c r="AJ209" i="28"/>
  <c r="AJ243" i="28" s="1"/>
  <c r="AV209" i="28"/>
  <c r="AV243" i="28" s="1"/>
  <c r="AE209" i="28"/>
  <c r="AE243" i="28" s="1"/>
  <c r="Y232" i="28"/>
  <c r="AL243" i="28"/>
  <c r="AD209" i="28"/>
  <c r="AD243" i="28" s="1"/>
  <c r="AA209" i="28"/>
  <c r="AA243" i="28" s="1"/>
  <c r="BB44" i="28"/>
  <c r="BB71" i="28"/>
  <c r="AW25" i="28"/>
  <c r="AW59" i="28" s="1"/>
  <c r="M143" i="28"/>
  <c r="I140" i="28"/>
  <c r="K143" i="28"/>
  <c r="M142" i="28" s="1"/>
  <c r="I141" i="28"/>
  <c r="Y108" i="28" s="1"/>
  <c r="K142" i="28"/>
  <c r="AW61" i="28"/>
  <c r="AK44" i="28"/>
  <c r="K145" i="28"/>
  <c r="M144" i="28" s="1"/>
  <c r="M145" i="28"/>
  <c r="K144" i="28"/>
  <c r="AW30" i="28"/>
  <c r="AW64" i="28" s="1"/>
  <c r="AW21" i="28"/>
  <c r="AW55" i="28" s="1"/>
  <c r="AW24" i="28"/>
  <c r="AW58" i="28" s="1"/>
  <c r="AW10" i="28"/>
  <c r="AW44" i="28" s="1"/>
  <c r="AW22" i="28"/>
  <c r="AW56" i="28" s="1"/>
  <c r="AW8" i="28"/>
  <c r="AW42" i="28" s="1"/>
  <c r="AW38" i="28"/>
  <c r="AW72" i="28" s="1"/>
  <c r="AW9" i="28"/>
  <c r="AW43" i="28" s="1"/>
  <c r="M27" i="28"/>
  <c r="AW35" i="28"/>
  <c r="AW69" i="28" s="1"/>
  <c r="AW14" i="28"/>
  <c r="AW48" i="28" s="1"/>
  <c r="AW5" i="28"/>
  <c r="AW12" i="28"/>
  <c r="AW11" i="28"/>
  <c r="AW45" i="28" s="1"/>
  <c r="AW19" i="28"/>
  <c r="AW53" i="28" s="1"/>
  <c r="AW20" i="28"/>
  <c r="AW54" i="28" s="1"/>
  <c r="AW32" i="28"/>
  <c r="AW66" i="28" s="1"/>
  <c r="AW33" i="28"/>
  <c r="AW18" i="28"/>
  <c r="AW52" i="28" s="1"/>
  <c r="AW13" i="28"/>
  <c r="AW47" i="28" s="1"/>
  <c r="AW37" i="28"/>
  <c r="AW71" i="28" s="1"/>
  <c r="AW36" i="28"/>
  <c r="AW70" i="28" s="1"/>
  <c r="AW15" i="28"/>
  <c r="AW49" i="28" s="1"/>
  <c r="AW31" i="28"/>
  <c r="AW65" i="28" s="1"/>
  <c r="AW34" i="28"/>
  <c r="AW68" i="28" s="1"/>
  <c r="AW26" i="28"/>
  <c r="AW60" i="28" s="1"/>
  <c r="AW17" i="28"/>
  <c r="AW51" i="28" s="1"/>
  <c r="AW29" i="28"/>
  <c r="AW63" i="28" s="1"/>
  <c r="AW28" i="28"/>
  <c r="AW62" i="28" s="1"/>
  <c r="AW16" i="28"/>
  <c r="AW50" i="28" s="1"/>
  <c r="I137" i="28"/>
  <c r="Y107" i="28" s="1"/>
  <c r="K138" i="28"/>
  <c r="G135" i="28"/>
  <c r="Y102" i="28" s="1"/>
  <c r="I136" i="28"/>
  <c r="M139" i="28"/>
  <c r="K139" i="28"/>
  <c r="M138" i="28" s="1"/>
  <c r="F133" i="28"/>
  <c r="AW67" i="28"/>
  <c r="AK42" i="28"/>
  <c r="K160" i="28"/>
  <c r="M161" i="28"/>
  <c r="K161" i="28"/>
  <c r="M160" i="28" s="1"/>
  <c r="AD72" i="28"/>
  <c r="BB56" i="28"/>
  <c r="AA250" i="28"/>
  <c r="AA55" i="28"/>
  <c r="BB55" i="28"/>
  <c r="BB48" i="28"/>
  <c r="AA48" i="28"/>
  <c r="AD48" i="28"/>
  <c r="AM44" i="28"/>
  <c r="BB68" i="28"/>
  <c r="AA46" i="28"/>
  <c r="AD236" i="28"/>
  <c r="AI198" i="28"/>
  <c r="AI232" i="28" s="1"/>
  <c r="AI193" i="28"/>
  <c r="AI227" i="28" s="1"/>
  <c r="AI185" i="28"/>
  <c r="M198" i="28"/>
  <c r="AI214" i="28"/>
  <c r="AI248" i="28" s="1"/>
  <c r="AI197" i="28"/>
  <c r="AI231" i="28" s="1"/>
  <c r="AI208" i="28"/>
  <c r="AI242" i="28" s="1"/>
  <c r="AI202" i="28"/>
  <c r="AI236" i="28" s="1"/>
  <c r="AI192" i="28"/>
  <c r="AI226" i="28" s="1"/>
  <c r="AI201" i="28"/>
  <c r="AI235" i="28" s="1"/>
  <c r="AI188" i="28"/>
  <c r="K197" i="28"/>
  <c r="AI189" i="28"/>
  <c r="AI223" i="28" s="1"/>
  <c r="AI196" i="28"/>
  <c r="AI230" i="28" s="1"/>
  <c r="AI194" i="28"/>
  <c r="AI218" i="28"/>
  <c r="AI252" i="28" s="1"/>
  <c r="K198" i="28"/>
  <c r="AI190" i="28"/>
  <c r="AI210" i="28"/>
  <c r="AI244" i="28" s="1"/>
  <c r="AI215" i="28"/>
  <c r="AI249" i="28" s="1"/>
  <c r="AI216" i="28"/>
  <c r="AI250" i="28" s="1"/>
  <c r="AI217" i="28"/>
  <c r="AI251" i="28" s="1"/>
  <c r="AI191" i="28"/>
  <c r="AI225" i="28" s="1"/>
  <c r="AI200" i="28"/>
  <c r="AI234" i="28" s="1"/>
  <c r="AI209" i="28"/>
  <c r="AI243" i="28" s="1"/>
  <c r="AI212" i="28"/>
  <c r="AI246" i="28" s="1"/>
  <c r="AI199" i="28"/>
  <c r="AI233" i="28" s="1"/>
  <c r="AI206" i="28"/>
  <c r="AI240" i="28" s="1"/>
  <c r="AI213" i="28"/>
  <c r="AI247" i="28" s="1"/>
  <c r="AJ236" i="28"/>
  <c r="AJ222" i="28"/>
  <c r="AM252" i="28"/>
  <c r="AD222" i="28"/>
  <c r="AC210" i="28"/>
  <c r="AC194" i="28"/>
  <c r="AC228" i="28" s="1"/>
  <c r="AC188" i="28"/>
  <c r="AC215" i="28"/>
  <c r="AC209" i="28"/>
  <c r="AC213" i="28"/>
  <c r="AC201" i="28"/>
  <c r="AC235" i="28" s="1"/>
  <c r="AC198" i="28"/>
  <c r="AC214" i="28"/>
  <c r="AC199" i="28"/>
  <c r="AC196" i="28"/>
  <c r="AC185" i="28"/>
  <c r="AC190" i="28"/>
  <c r="I189" i="28"/>
  <c r="AC206" i="28"/>
  <c r="AC189" i="28"/>
  <c r="AC202" i="28"/>
  <c r="AC236" i="28" s="1"/>
  <c r="AC191" i="28"/>
  <c r="M192" i="28"/>
  <c r="AC193" i="28"/>
  <c r="AC192" i="28"/>
  <c r="AC218" i="28"/>
  <c r="AC197" i="28"/>
  <c r="AC212" i="28"/>
  <c r="I190" i="28"/>
  <c r="K191" i="28"/>
  <c r="AC200" i="28"/>
  <c r="K192" i="28"/>
  <c r="AC216" i="28"/>
  <c r="AC250" i="28" s="1"/>
  <c r="AC208" i="28"/>
  <c r="AC217" i="28"/>
  <c r="AC251" i="28" s="1"/>
  <c r="M194" i="28"/>
  <c r="AH212" i="28"/>
  <c r="AH210" i="28"/>
  <c r="AH209" i="28"/>
  <c r="K193" i="28"/>
  <c r="AH197" i="28"/>
  <c r="AH192" i="28"/>
  <c r="AH189" i="28"/>
  <c r="K194" i="28"/>
  <c r="AH200" i="28"/>
  <c r="AH196" i="28"/>
  <c r="AH190" i="28"/>
  <c r="AH208" i="28"/>
  <c r="AH202" i="28"/>
  <c r="AH236" i="28" s="1"/>
  <c r="AH215" i="28"/>
  <c r="AH216" i="28"/>
  <c r="AH250" i="28" s="1"/>
  <c r="AH217" i="28"/>
  <c r="AH251" i="28" s="1"/>
  <c r="AH188" i="28"/>
  <c r="AH206" i="28"/>
  <c r="AH214" i="28"/>
  <c r="AH201" i="28"/>
  <c r="AH235" i="28" s="1"/>
  <c r="AH199" i="28"/>
  <c r="AH213" i="28"/>
  <c r="AH191" i="28"/>
  <c r="AH185" i="28"/>
  <c r="AH194" i="28"/>
  <c r="AH228" i="28" s="1"/>
  <c r="AH218" i="28"/>
  <c r="AH193" i="28"/>
  <c r="AH198" i="28"/>
  <c r="AA228" i="28"/>
  <c r="AU216" i="28"/>
  <c r="AU250" i="28" s="1"/>
  <c r="AU202" i="28"/>
  <c r="AU236" i="28" s="1"/>
  <c r="AU193" i="28"/>
  <c r="AU227" i="28" s="1"/>
  <c r="AU208" i="28"/>
  <c r="AU242" i="28" s="1"/>
  <c r="AU200" i="28"/>
  <c r="AU234" i="28" s="1"/>
  <c r="AU212" i="28"/>
  <c r="AU246" i="28" s="1"/>
  <c r="AU190" i="28"/>
  <c r="AU224" i="28" s="1"/>
  <c r="AU191" i="28"/>
  <c r="AU225" i="28" s="1"/>
  <c r="AU194" i="28"/>
  <c r="AU228" i="28" s="1"/>
  <c r="AU188" i="28"/>
  <c r="AU198" i="28"/>
  <c r="AU232" i="28" s="1"/>
  <c r="AU189" i="28"/>
  <c r="AU223" i="28" s="1"/>
  <c r="AU215" i="28"/>
  <c r="AU249" i="28" s="1"/>
  <c r="AU196" i="28"/>
  <c r="AU230" i="28" s="1"/>
  <c r="AU218" i="28"/>
  <c r="AU252" i="28" s="1"/>
  <c r="AU197" i="28"/>
  <c r="AU231" i="28" s="1"/>
  <c r="AU192" i="28"/>
  <c r="AU226" i="28" s="1"/>
  <c r="AU209" i="28"/>
  <c r="AU243" i="28" s="1"/>
  <c r="AU210" i="28"/>
  <c r="AU244" i="28" s="1"/>
  <c r="AU201" i="28"/>
  <c r="AU235" i="28" s="1"/>
  <c r="AU199" i="28"/>
  <c r="AU233" i="28" s="1"/>
  <c r="M201" i="28"/>
  <c r="AU206" i="28"/>
  <c r="AU240" i="28" s="1"/>
  <c r="AU217" i="28"/>
  <c r="AU251" i="28" s="1"/>
  <c r="AU214" i="28"/>
  <c r="AU248" i="28" s="1"/>
  <c r="AU213" i="28"/>
  <c r="AU247" i="28" s="1"/>
  <c r="AU185" i="28"/>
  <c r="BB222" i="28"/>
  <c r="AT185" i="28"/>
  <c r="M199" i="28"/>
  <c r="AT217" i="28"/>
  <c r="AT251" i="28" s="1"/>
  <c r="AT206" i="28"/>
  <c r="AT240" i="28" s="1"/>
  <c r="AT218" i="28"/>
  <c r="AT252" i="28" s="1"/>
  <c r="AT190" i="28"/>
  <c r="AT224" i="28" s="1"/>
  <c r="AT199" i="28"/>
  <c r="AT233" i="28" s="1"/>
  <c r="AT193" i="28"/>
  <c r="AT227" i="28" s="1"/>
  <c r="AT212" i="28"/>
  <c r="AT246" i="28" s="1"/>
  <c r="AT191" i="28"/>
  <c r="AT225" i="28" s="1"/>
  <c r="AT196" i="28"/>
  <c r="AT230" i="28" s="1"/>
  <c r="AT189" i="28"/>
  <c r="AT223" i="28" s="1"/>
  <c r="AT200" i="28"/>
  <c r="AT234" i="28" s="1"/>
  <c r="AT194" i="28"/>
  <c r="AT228" i="28" s="1"/>
  <c r="AT188" i="28"/>
  <c r="AT216" i="28"/>
  <c r="AT250" i="28" s="1"/>
  <c r="AT202" i="28"/>
  <c r="AT236" i="28" s="1"/>
  <c r="AT208" i="28"/>
  <c r="AT242" i="28" s="1"/>
  <c r="AT213" i="28"/>
  <c r="AT247" i="28" s="1"/>
  <c r="AT214" i="28"/>
  <c r="AT248" i="28" s="1"/>
  <c r="AT209" i="28"/>
  <c r="AT243" i="28" s="1"/>
  <c r="AT201" i="28"/>
  <c r="AT235" i="28" s="1"/>
  <c r="AT198" i="28"/>
  <c r="AT232" i="28" s="1"/>
  <c r="AT192" i="28"/>
  <c r="AT226" i="28" s="1"/>
  <c r="AT197" i="28"/>
  <c r="AT231" i="28" s="1"/>
  <c r="AT215" i="28"/>
  <c r="AT249" i="28" s="1"/>
  <c r="AT210" i="28"/>
  <c r="AT244" i="28" s="1"/>
  <c r="AA251" i="28"/>
  <c r="AA236" i="28"/>
  <c r="AR188" i="28"/>
  <c r="AR210" i="28"/>
  <c r="AR209" i="28"/>
  <c r="AR190" i="28"/>
  <c r="AR201" i="28"/>
  <c r="AR235" i="28" s="1"/>
  <c r="AR194" i="28"/>
  <c r="AR228" i="28" s="1"/>
  <c r="M195" i="28"/>
  <c r="AR193" i="28"/>
  <c r="AR197" i="28"/>
  <c r="AR212" i="28"/>
  <c r="AR200" i="28"/>
  <c r="AR199" i="28"/>
  <c r="AR189" i="28"/>
  <c r="AV42" i="28"/>
  <c r="AM42" i="28"/>
  <c r="BB46" i="28"/>
  <c r="BB42" i="28"/>
  <c r="AT28" i="28"/>
  <c r="AT62" i="28" s="1"/>
  <c r="AT30" i="28"/>
  <c r="AT64" i="28" s="1"/>
  <c r="AT35" i="28"/>
  <c r="AT69" i="28" s="1"/>
  <c r="AT29" i="28"/>
  <c r="AT63" i="28" s="1"/>
  <c r="AT12" i="28"/>
  <c r="AT46" i="28" s="1"/>
  <c r="AT26" i="28"/>
  <c r="AT60" i="28" s="1"/>
  <c r="AT33" i="28"/>
  <c r="AT67" i="28" s="1"/>
  <c r="AT11" i="28"/>
  <c r="AT45" i="28" s="1"/>
  <c r="AT34" i="28"/>
  <c r="AT68" i="28" s="1"/>
  <c r="AT37" i="28"/>
  <c r="AT71" i="28" s="1"/>
  <c r="AT10" i="28"/>
  <c r="AT44" i="28" s="1"/>
  <c r="AT5" i="28"/>
  <c r="AT15" i="28"/>
  <c r="AT49" i="28" s="1"/>
  <c r="AT18" i="28"/>
  <c r="AT52" i="28" s="1"/>
  <c r="AT20" i="28"/>
  <c r="AT54" i="28" s="1"/>
  <c r="AT31" i="28"/>
  <c r="AT65" i="28" s="1"/>
  <c r="AT13" i="28"/>
  <c r="AT47" i="28" s="1"/>
  <c r="AT21" i="28"/>
  <c r="AT55" i="28" s="1"/>
  <c r="AT16" i="28"/>
  <c r="AT50" i="28" s="1"/>
  <c r="AT22" i="28"/>
  <c r="AT56" i="28" s="1"/>
  <c r="AT8" i="28"/>
  <c r="AT25" i="28"/>
  <c r="AT59" i="28" s="1"/>
  <c r="M21" i="28"/>
  <c r="AT38" i="28"/>
  <c r="AT72" i="28" s="1"/>
  <c r="AT9" i="28"/>
  <c r="AT43" i="28" s="1"/>
  <c r="AT19" i="28"/>
  <c r="AT53" i="28" s="1"/>
  <c r="AT32" i="28"/>
  <c r="AT66" i="28" s="1"/>
  <c r="AT36" i="28"/>
  <c r="AT70" i="28" s="1"/>
  <c r="AT17" i="28"/>
  <c r="AT51" i="28" s="1"/>
  <c r="AT24" i="28"/>
  <c r="AT58" i="28" s="1"/>
  <c r="AT14" i="28"/>
  <c r="AT48" i="28" s="1"/>
  <c r="AT27" i="28"/>
  <c r="AT61" i="28" s="1"/>
  <c r="K14" i="28"/>
  <c r="AC5" i="28"/>
  <c r="BG47" i="28" s="1"/>
  <c r="AC8" i="28"/>
  <c r="AC36" i="28"/>
  <c r="AC70" i="28" s="1"/>
  <c r="AC29" i="28"/>
  <c r="AC63" i="28" s="1"/>
  <c r="AC15" i="28"/>
  <c r="AC49" i="28" s="1"/>
  <c r="AC26" i="28"/>
  <c r="AC60" i="28" s="1"/>
  <c r="AC17" i="28"/>
  <c r="AC51" i="28" s="1"/>
  <c r="AC12" i="28"/>
  <c r="AC46" i="28" s="1"/>
  <c r="AC38" i="28"/>
  <c r="I12" i="28"/>
  <c r="AC16" i="28"/>
  <c r="AC50" i="28" s="1"/>
  <c r="AC33" i="28"/>
  <c r="AC67" i="28" s="1"/>
  <c r="AC9" i="28"/>
  <c r="AC43" i="28" s="1"/>
  <c r="AC30" i="28"/>
  <c r="AC64" i="28" s="1"/>
  <c r="AC14" i="28"/>
  <c r="M14" i="28"/>
  <c r="AC11" i="28"/>
  <c r="AC45" i="28" s="1"/>
  <c r="AC35" i="28"/>
  <c r="AC69" i="28" s="1"/>
  <c r="AC25" i="28"/>
  <c r="AC59" i="28" s="1"/>
  <c r="AC24" i="28"/>
  <c r="AC58" i="28" s="1"/>
  <c r="AC37" i="28"/>
  <c r="AC71" i="28" s="1"/>
  <c r="I11" i="28"/>
  <c r="AC18" i="28"/>
  <c r="AC52" i="28" s="1"/>
  <c r="AC21" i="28"/>
  <c r="AC55" i="28" s="1"/>
  <c r="AC34" i="28"/>
  <c r="AC68" i="28" s="1"/>
  <c r="AC20" i="28"/>
  <c r="AC54" i="28" s="1"/>
  <c r="AC32" i="28"/>
  <c r="AC66" i="28" s="1"/>
  <c r="AC28" i="28"/>
  <c r="AC62" i="28" s="1"/>
  <c r="AC31" i="28"/>
  <c r="AC65" i="28" s="1"/>
  <c r="AC27" i="28"/>
  <c r="AC61" i="28" s="1"/>
  <c r="AC13" i="28"/>
  <c r="AC47" i="28" s="1"/>
  <c r="AC19" i="28"/>
  <c r="AC53" i="28" s="1"/>
  <c r="AC10" i="28"/>
  <c r="AC44" i="28" s="1"/>
  <c r="K13" i="28"/>
  <c r="AC22" i="28"/>
  <c r="AA45" i="28"/>
  <c r="AA50" i="28"/>
  <c r="Y129" i="28"/>
  <c r="I128" i="28"/>
  <c r="C109" i="28"/>
  <c r="Y99" i="28"/>
  <c r="I129" i="28"/>
  <c r="K131" i="28"/>
  <c r="Y100" i="28"/>
  <c r="Y105" i="28"/>
  <c r="Y103" i="28"/>
  <c r="E121" i="28"/>
  <c r="C107" i="28"/>
  <c r="Y96" i="28"/>
  <c r="G127" i="28"/>
  <c r="Y101" i="28"/>
  <c r="D119" i="28"/>
  <c r="F125" i="28"/>
  <c r="Y121" i="28"/>
  <c r="Y113" i="28"/>
  <c r="Y109" i="28"/>
  <c r="AD56" i="28"/>
  <c r="BB64" i="28"/>
  <c r="BB43" i="28"/>
  <c r="BB54" i="28"/>
  <c r="AI29" i="28"/>
  <c r="AI63" i="28" s="1"/>
  <c r="AI28" i="28"/>
  <c r="AI62" i="28" s="1"/>
  <c r="AI18" i="28"/>
  <c r="AI52" i="28" s="1"/>
  <c r="K20" i="28"/>
  <c r="M20" i="28"/>
  <c r="AI15" i="28"/>
  <c r="AI49" i="28" s="1"/>
  <c r="AI31" i="28"/>
  <c r="AI65" i="28" s="1"/>
  <c r="AI27" i="28"/>
  <c r="AI61" i="28" s="1"/>
  <c r="AI25" i="28"/>
  <c r="AI59" i="28" s="1"/>
  <c r="AI8" i="28"/>
  <c r="AI20" i="28"/>
  <c r="AI54" i="28" s="1"/>
  <c r="AI11" i="28"/>
  <c r="AI16" i="28"/>
  <c r="AI50" i="28" s="1"/>
  <c r="AI17" i="28"/>
  <c r="AI51" i="28" s="1"/>
  <c r="AI22" i="28"/>
  <c r="AI56" i="28" s="1"/>
  <c r="AI14" i="28"/>
  <c r="AI48" i="28" s="1"/>
  <c r="AI10" i="28"/>
  <c r="AI44" i="28" s="1"/>
  <c r="AI21" i="28"/>
  <c r="AI55" i="28" s="1"/>
  <c r="K19" i="28"/>
  <c r="AI36" i="28"/>
  <c r="AI70" i="28" s="1"/>
  <c r="AI26" i="28"/>
  <c r="AI60" i="28" s="1"/>
  <c r="AI38" i="28"/>
  <c r="AI72" i="28" s="1"/>
  <c r="AI30" i="28"/>
  <c r="AI64" i="28" s="1"/>
  <c r="AI33" i="28"/>
  <c r="AI67" i="28" s="1"/>
  <c r="AI9" i="28"/>
  <c r="AI43" i="28" s="1"/>
  <c r="AI5" i="28"/>
  <c r="AI34" i="28"/>
  <c r="AI68" i="28" s="1"/>
  <c r="AI12" i="28"/>
  <c r="AI46" i="28" s="1"/>
  <c r="AI13" i="28"/>
  <c r="AI47" i="28" s="1"/>
  <c r="AI37" i="28"/>
  <c r="AI71" i="28" s="1"/>
  <c r="AI19" i="28"/>
  <c r="AI53" i="28" s="1"/>
  <c r="AI35" i="28"/>
  <c r="AI69" i="28" s="1"/>
  <c r="AI24" i="28"/>
  <c r="AI58" i="28" s="1"/>
  <c r="AI32" i="28"/>
  <c r="AI66" i="28" s="1"/>
  <c r="BG44" i="28"/>
  <c r="AY42" i="28"/>
  <c r="AU30" i="28"/>
  <c r="AU64" i="28" s="1"/>
  <c r="AU5" i="28"/>
  <c r="AU8" i="28"/>
  <c r="AU32" i="28"/>
  <c r="AU66" i="28" s="1"/>
  <c r="AU18" i="28"/>
  <c r="AU52" i="28" s="1"/>
  <c r="AU38" i="28"/>
  <c r="AU72" i="28" s="1"/>
  <c r="AU29" i="28"/>
  <c r="AU63" i="28" s="1"/>
  <c r="AU36" i="28"/>
  <c r="AU70" i="28" s="1"/>
  <c r="AU9" i="28"/>
  <c r="AU43" i="28" s="1"/>
  <c r="AU26" i="28"/>
  <c r="AU60" i="28" s="1"/>
  <c r="M23" i="28"/>
  <c r="AU37" i="28"/>
  <c r="AU71" i="28" s="1"/>
  <c r="AU13" i="28"/>
  <c r="AU47" i="28" s="1"/>
  <c r="AU15" i="28"/>
  <c r="AU49" i="28" s="1"/>
  <c r="AU24" i="28"/>
  <c r="AU58" i="28" s="1"/>
  <c r="AU31" i="28"/>
  <c r="AU65" i="28" s="1"/>
  <c r="AU27" i="28"/>
  <c r="AU61" i="28" s="1"/>
  <c r="AU35" i="28"/>
  <c r="AU69" i="28" s="1"/>
  <c r="AU19" i="28"/>
  <c r="AU53" i="28" s="1"/>
  <c r="AU21" i="28"/>
  <c r="AU55" i="28" s="1"/>
  <c r="AU11" i="28"/>
  <c r="AU45" i="28" s="1"/>
  <c r="AU22" i="28"/>
  <c r="AU56" i="28" s="1"/>
  <c r="AU16" i="28"/>
  <c r="AU50" i="28" s="1"/>
  <c r="AU10" i="28"/>
  <c r="AU44" i="28" s="1"/>
  <c r="AU33" i="28"/>
  <c r="AU67" i="28" s="1"/>
  <c r="AU34" i="28"/>
  <c r="AU68" i="28" s="1"/>
  <c r="AU14" i="28"/>
  <c r="AU48" i="28" s="1"/>
  <c r="AU17" i="28"/>
  <c r="AU51" i="28" s="1"/>
  <c r="AU20" i="28"/>
  <c r="AU54" i="28" s="1"/>
  <c r="AU25" i="28"/>
  <c r="AU59" i="28" s="1"/>
  <c r="AU28" i="28"/>
  <c r="AU62" i="28" s="1"/>
  <c r="AU12" i="28"/>
  <c r="AU46" i="28" s="1"/>
  <c r="AD44" i="28"/>
  <c r="AX44" i="28"/>
  <c r="AX68" i="28"/>
  <c r="AX47" i="28"/>
  <c r="AA64" i="28"/>
  <c r="AR34" i="28"/>
  <c r="AR68" i="28" s="1"/>
  <c r="AR26" i="28"/>
  <c r="AR60" i="28" s="1"/>
  <c r="AR32" i="28"/>
  <c r="AR66" i="28" s="1"/>
  <c r="AR28" i="28"/>
  <c r="AR62" i="28" s="1"/>
  <c r="AR35" i="28"/>
  <c r="AR69" i="28" s="1"/>
  <c r="AR29" i="28"/>
  <c r="AR63" i="28" s="1"/>
  <c r="AR36" i="28"/>
  <c r="AR70" i="28" s="1"/>
  <c r="AR31" i="28"/>
  <c r="AR65" i="28" s="1"/>
  <c r="AR14" i="28"/>
  <c r="AR48" i="28" s="1"/>
  <c r="AR12" i="28"/>
  <c r="AR46" i="28" s="1"/>
  <c r="AR5" i="28"/>
  <c r="AR18" i="28"/>
  <c r="AR52" i="28" s="1"/>
  <c r="AR8" i="28"/>
  <c r="AR38" i="28"/>
  <c r="AR72" i="28" s="1"/>
  <c r="AR17" i="28"/>
  <c r="AR51" i="28" s="1"/>
  <c r="AR16" i="28"/>
  <c r="AR50" i="28" s="1"/>
  <c r="AR11" i="28"/>
  <c r="AR45" i="28" s="1"/>
  <c r="AR9" i="28"/>
  <c r="AR43" i="28" s="1"/>
  <c r="AR27" i="28"/>
  <c r="AR61" i="28" s="1"/>
  <c r="AR21" i="28"/>
  <c r="AR55" i="28" s="1"/>
  <c r="AR20" i="28"/>
  <c r="AR54" i="28" s="1"/>
  <c r="AR22" i="28"/>
  <c r="AR56" i="28" s="1"/>
  <c r="AR24" i="28"/>
  <c r="AR58" i="28" s="1"/>
  <c r="AR25" i="28"/>
  <c r="AR59" i="28" s="1"/>
  <c r="M17" i="28"/>
  <c r="AR13" i="28"/>
  <c r="AR47" i="28" s="1"/>
  <c r="AR19" i="28"/>
  <c r="AR53" i="28" s="1"/>
  <c r="AR15" i="28"/>
  <c r="AR49" i="28" s="1"/>
  <c r="AR33" i="28"/>
  <c r="AR67" i="28" s="1"/>
  <c r="AR30" i="28"/>
  <c r="AR64" i="28" s="1"/>
  <c r="AR37" i="28"/>
  <c r="AR71" i="28" s="1"/>
  <c r="AR10" i="28"/>
  <c r="AR44" i="28" s="1"/>
  <c r="K16" i="28"/>
  <c r="M16" i="28"/>
  <c r="AH22" i="28"/>
  <c r="AH56" i="28" s="1"/>
  <c r="AH33" i="28"/>
  <c r="AH67" i="28" s="1"/>
  <c r="AH17" i="28"/>
  <c r="AH51" i="28" s="1"/>
  <c r="AH11" i="28"/>
  <c r="AH45" i="28" s="1"/>
  <c r="AH32" i="28"/>
  <c r="AH66" i="28" s="1"/>
  <c r="AH15" i="28"/>
  <c r="AH49" i="28" s="1"/>
  <c r="AH30" i="28"/>
  <c r="AH64" i="28" s="1"/>
  <c r="AH19" i="28"/>
  <c r="AH53" i="28" s="1"/>
  <c r="AH36" i="28"/>
  <c r="AH70" i="28" s="1"/>
  <c r="AH38" i="28"/>
  <c r="AH72" i="28" s="1"/>
  <c r="AH8" i="28"/>
  <c r="AH10" i="28"/>
  <c r="AH44" i="28" s="1"/>
  <c r="AH26" i="28"/>
  <c r="AH60" i="28" s="1"/>
  <c r="AH28" i="28"/>
  <c r="AH62" i="28" s="1"/>
  <c r="AH13" i="28"/>
  <c r="AH47" i="28" s="1"/>
  <c r="AH31" i="28"/>
  <c r="AH65" i="28" s="1"/>
  <c r="AH18" i="28"/>
  <c r="AH52" i="28" s="1"/>
  <c r="AH29" i="28"/>
  <c r="AH63" i="28" s="1"/>
  <c r="AH24" i="28"/>
  <c r="AH58" i="28" s="1"/>
  <c r="AH12" i="28"/>
  <c r="AH46" i="28" s="1"/>
  <c r="AH21" i="28"/>
  <c r="AH55" i="28" s="1"/>
  <c r="AH35" i="28"/>
  <c r="AH69" i="28" s="1"/>
  <c r="K15" i="28"/>
  <c r="AH14" i="28"/>
  <c r="AH16" i="28"/>
  <c r="AH50" i="28" s="1"/>
  <c r="AH27" i="28"/>
  <c r="AH61" i="28" s="1"/>
  <c r="AH25" i="28"/>
  <c r="AH59" i="28" s="1"/>
  <c r="AH9" i="28"/>
  <c r="AH43" i="28" s="1"/>
  <c r="AH5" i="28"/>
  <c r="AH34" i="28"/>
  <c r="AH68" i="28" s="1"/>
  <c r="AH20" i="28"/>
  <c r="AH54" i="28" s="1"/>
  <c r="AH37" i="28"/>
  <c r="AH71" i="28" s="1"/>
  <c r="AA56" i="28"/>
  <c r="BC42" i="28"/>
  <c r="AJ42" i="28"/>
  <c r="AX46" i="28"/>
  <c r="AX64" i="28"/>
  <c r="AX43" i="28"/>
  <c r="AX52" i="28"/>
  <c r="AD42" i="28"/>
  <c r="AD43" i="28"/>
  <c r="AX48" i="28"/>
  <c r="AX55" i="28"/>
  <c r="AX56" i="28"/>
  <c r="AX71" i="28"/>
  <c r="M159" i="28"/>
  <c r="I156" i="28"/>
  <c r="K159" i="28"/>
  <c r="M158" i="28" s="1"/>
  <c r="K158" i="28"/>
  <c r="I157" i="28"/>
  <c r="AA42" i="28"/>
  <c r="F149" i="28"/>
  <c r="K155" i="28"/>
  <c r="M154" i="28" s="1"/>
  <c r="I153" i="28"/>
  <c r="G151" i="28"/>
  <c r="Y104" i="28" s="1"/>
  <c r="I152" i="28"/>
  <c r="K154" i="28"/>
  <c r="M155" i="28"/>
  <c r="AA44" i="28"/>
  <c r="BA22" i="28"/>
  <c r="BA56" i="28" s="1"/>
  <c r="BA12" i="28"/>
  <c r="BA46" i="28" s="1"/>
  <c r="BA33" i="28"/>
  <c r="BA67" i="28" s="1"/>
  <c r="BA36" i="28"/>
  <c r="BA70" i="28" s="1"/>
  <c r="BA37" i="28"/>
  <c r="BA71" i="28" s="1"/>
  <c r="BA16" i="28"/>
  <c r="BA50" i="28" s="1"/>
  <c r="BA11" i="28"/>
  <c r="BA45" i="28" s="1"/>
  <c r="BA30" i="28"/>
  <c r="BA64" i="28" s="1"/>
  <c r="BA10" i="28"/>
  <c r="BA44" i="28" s="1"/>
  <c r="BA17" i="28"/>
  <c r="BA51" i="28" s="1"/>
  <c r="BA8" i="28"/>
  <c r="BA27" i="28"/>
  <c r="BA61" i="28" s="1"/>
  <c r="BA24" i="28"/>
  <c r="BA58" i="28" s="1"/>
  <c r="BA21" i="28"/>
  <c r="BA55" i="28" s="1"/>
  <c r="BA13" i="28"/>
  <c r="BA47" i="28" s="1"/>
  <c r="BA32" i="28"/>
  <c r="BA66" i="28" s="1"/>
  <c r="BA26" i="28"/>
  <c r="BA60" i="28" s="1"/>
  <c r="BA20" i="28"/>
  <c r="BA54" i="28" s="1"/>
  <c r="BA31" i="28"/>
  <c r="BA65" i="28" s="1"/>
  <c r="BA19" i="28"/>
  <c r="BA53" i="28" s="1"/>
  <c r="M35" i="28"/>
  <c r="BA5" i="28"/>
  <c r="BA14" i="28"/>
  <c r="BA48" i="28" s="1"/>
  <c r="BA35" i="28"/>
  <c r="BA69" i="28" s="1"/>
  <c r="BA15" i="28"/>
  <c r="BA49" i="28" s="1"/>
  <c r="BA38" i="28"/>
  <c r="BA72" i="28" s="1"/>
  <c r="BA34" i="28"/>
  <c r="BA68" i="28" s="1"/>
  <c r="BA29" i="28"/>
  <c r="BA63" i="28" s="1"/>
  <c r="BA9" i="28"/>
  <c r="BA43" i="28" s="1"/>
  <c r="BA25" i="28"/>
  <c r="BA59" i="28" s="1"/>
  <c r="BA18" i="28"/>
  <c r="BA52" i="28" s="1"/>
  <c r="BA28" i="28"/>
  <c r="BA62" i="28" s="1"/>
  <c r="AA71" i="28"/>
  <c r="BB52" i="28"/>
  <c r="BB47" i="28"/>
  <c r="AA53" i="28"/>
  <c r="AM204" i="28" l="1"/>
  <c r="T39" i="5"/>
  <c r="T40" i="5"/>
  <c r="T33" i="5"/>
  <c r="T34" i="5"/>
  <c r="AR213" i="28"/>
  <c r="AR247" i="28" s="1"/>
  <c r="AR192" i="28"/>
  <c r="AR226" i="28" s="1"/>
  <c r="AR196" i="28"/>
  <c r="AR208" i="28"/>
  <c r="AR242" i="28" s="1"/>
  <c r="AR191" i="28"/>
  <c r="AR225" i="28" s="1"/>
  <c r="AR215" i="28"/>
  <c r="AR216" i="28"/>
  <c r="AR250" i="28" s="1"/>
  <c r="AR206" i="28"/>
  <c r="AR240" i="28" s="1"/>
  <c r="AR185" i="28"/>
  <c r="AR198" i="28"/>
  <c r="AR214" i="28"/>
  <c r="AR218" i="28"/>
  <c r="AR252" i="28" s="1"/>
  <c r="AR217" i="28"/>
  <c r="AR251" i="28" s="1"/>
  <c r="BG225" i="28"/>
  <c r="BB251" i="28"/>
  <c r="P25" i="5"/>
  <c r="AR234" i="28"/>
  <c r="AR227" i="28"/>
  <c r="AR224" i="28"/>
  <c r="AH227" i="28"/>
  <c r="AH248" i="28"/>
  <c r="AH234" i="28"/>
  <c r="AC234" i="28"/>
  <c r="AC248" i="28"/>
  <c r="AA233" i="28"/>
  <c r="BA213" i="28"/>
  <c r="BA247" i="28" s="1"/>
  <c r="AH249" i="28"/>
  <c r="BG227" i="28"/>
  <c r="AC249" i="28"/>
  <c r="AM224" i="28"/>
  <c r="AX208" i="28"/>
  <c r="AX242" i="28" s="1"/>
  <c r="AR233" i="28"/>
  <c r="AR246" i="28"/>
  <c r="BA210" i="28"/>
  <c r="BB234" i="28"/>
  <c r="BA208" i="28"/>
  <c r="BA242" i="28" s="1"/>
  <c r="BA199" i="28"/>
  <c r="BA233" i="28" s="1"/>
  <c r="AR249" i="28"/>
  <c r="AR230" i="28"/>
  <c r="AR232" i="28"/>
  <c r="BA198" i="28"/>
  <c r="BA232" i="28" s="1"/>
  <c r="M213" i="28"/>
  <c r="BA185" i="28"/>
  <c r="AH225" i="28"/>
  <c r="AH233" i="28"/>
  <c r="AH223" i="28"/>
  <c r="AH231" i="28"/>
  <c r="AH243" i="28"/>
  <c r="AH246" i="28"/>
  <c r="AC231" i="28"/>
  <c r="AC226" i="28"/>
  <c r="AC240" i="28"/>
  <c r="AC230" i="28"/>
  <c r="AC243" i="28"/>
  <c r="AC244" i="28"/>
  <c r="BB223" i="28"/>
  <c r="AM222" i="28"/>
  <c r="BB244" i="28"/>
  <c r="AR248" i="28"/>
  <c r="AH247" i="28"/>
  <c r="AC246" i="28"/>
  <c r="AC227" i="28"/>
  <c r="AC233" i="28"/>
  <c r="AC247" i="28"/>
  <c r="AA234" i="28"/>
  <c r="AA248" i="28"/>
  <c r="AR223" i="28"/>
  <c r="AR231" i="28"/>
  <c r="AR243" i="28"/>
  <c r="AR244" i="28"/>
  <c r="AA222" i="28"/>
  <c r="AH232" i="28"/>
  <c r="AH240" i="28"/>
  <c r="AH242" i="28"/>
  <c r="AH230" i="28"/>
  <c r="AH226" i="28"/>
  <c r="AH244" i="28"/>
  <c r="AC242" i="28"/>
  <c r="AC225" i="28"/>
  <c r="AC223" i="28"/>
  <c r="AC232" i="28"/>
  <c r="AL204" i="28"/>
  <c r="AL238" i="28" s="1"/>
  <c r="BA206" i="28"/>
  <c r="BA200" i="28"/>
  <c r="BA234" i="28" s="1"/>
  <c r="BA194" i="28"/>
  <c r="BA228" i="28" s="1"/>
  <c r="BA201" i="28"/>
  <c r="BA235" i="28" s="1"/>
  <c r="BA189" i="28"/>
  <c r="BA223" i="28" s="1"/>
  <c r="BA214" i="28"/>
  <c r="BA248" i="28" s="1"/>
  <c r="BB224" i="28"/>
  <c r="V25" i="5"/>
  <c r="BB248" i="28"/>
  <c r="BA191" i="28"/>
  <c r="BA225" i="28" s="1"/>
  <c r="BA215" i="28"/>
  <c r="BA249" i="28" s="1"/>
  <c r="BA196" i="28"/>
  <c r="BA230" i="28" s="1"/>
  <c r="BA209" i="28"/>
  <c r="BA243" i="28" s="1"/>
  <c r="BA197" i="28"/>
  <c r="BA231" i="28" s="1"/>
  <c r="BA192" i="28"/>
  <c r="BA226" i="28" s="1"/>
  <c r="BA212" i="28"/>
  <c r="BA246" i="28" s="1"/>
  <c r="BA190" i="28"/>
  <c r="BA224" i="28" s="1"/>
  <c r="BA218" i="28"/>
  <c r="BA252" i="28" s="1"/>
  <c r="BA217" i="28"/>
  <c r="BA251" i="28" s="1"/>
  <c r="BA216" i="28"/>
  <c r="BA250" i="28" s="1"/>
  <c r="BA193" i="28"/>
  <c r="BA227" i="28" s="1"/>
  <c r="BA202" i="28"/>
  <c r="BA236" i="28" s="1"/>
  <c r="AX202" i="28"/>
  <c r="AX236" i="28" s="1"/>
  <c r="AE13" i="5"/>
  <c r="BB235" i="28"/>
  <c r="BB226" i="28"/>
  <c r="BA240" i="28"/>
  <c r="BA244" i="28"/>
  <c r="AM236" i="28"/>
  <c r="AH195" i="28"/>
  <c r="AH229" i="28" s="1"/>
  <c r="K222" i="28"/>
  <c r="BD203" i="28" s="1"/>
  <c r="BB228" i="28"/>
  <c r="AC195" i="28"/>
  <c r="AC229" i="28" s="1"/>
  <c r="AZ195" i="28"/>
  <c r="AZ229" i="28" s="1"/>
  <c r="AX185" i="28"/>
  <c r="AX188" i="28"/>
  <c r="AX222" i="28" s="1"/>
  <c r="AY212" i="28"/>
  <c r="AR204" i="28"/>
  <c r="AR238" i="28" s="1"/>
  <c r="AY192" i="28"/>
  <c r="AY226" i="28" s="1"/>
  <c r="AC204" i="28"/>
  <c r="AC238" i="28" s="1"/>
  <c r="AE204" i="28"/>
  <c r="AE238" i="28" s="1"/>
  <c r="BB204" i="28"/>
  <c r="BB238" i="28" s="1"/>
  <c r="AY193" i="28"/>
  <c r="AY227" i="28" s="1"/>
  <c r="BD195" i="28"/>
  <c r="BD229" i="28" s="1"/>
  <c r="AL195" i="28"/>
  <c r="AL229" i="28" s="1"/>
  <c r="AX195" i="28"/>
  <c r="AX229" i="28" s="1"/>
  <c r="AD195" i="28"/>
  <c r="AD229" i="28" s="1"/>
  <c r="BA204" i="28"/>
  <c r="BA238" i="28" s="1"/>
  <c r="AN204" i="28"/>
  <c r="AN238" i="28" s="1"/>
  <c r="Z204" i="28"/>
  <c r="Z238" i="28" s="1"/>
  <c r="M223" i="28"/>
  <c r="BA23" i="28"/>
  <c r="BA57" i="28" s="1"/>
  <c r="AX200" i="28"/>
  <c r="AX234" i="28" s="1"/>
  <c r="M207" i="28"/>
  <c r="AX218" i="28"/>
  <c r="AX252" i="28" s="1"/>
  <c r="AT204" i="28"/>
  <c r="AT238" i="28" s="1"/>
  <c r="AU204" i="28"/>
  <c r="AU238" i="28" s="1"/>
  <c r="AH204" i="28"/>
  <c r="AH238" i="28" s="1"/>
  <c r="AI204" i="28"/>
  <c r="AI238" i="28" s="1"/>
  <c r="AF204" i="28"/>
  <c r="AF238" i="28" s="1"/>
  <c r="BD204" i="28"/>
  <c r="BD238" i="28" s="1"/>
  <c r="AZ204" i="28"/>
  <c r="AZ238" i="28" s="1"/>
  <c r="AB204" i="28"/>
  <c r="AB238" i="28" s="1"/>
  <c r="Y204" i="28"/>
  <c r="Y238" i="28" s="1"/>
  <c r="AV204" i="28"/>
  <c r="AV238" i="28" s="1"/>
  <c r="AA204" i="28"/>
  <c r="AA238" i="28" s="1"/>
  <c r="AD204" i="28"/>
  <c r="AD238" i="28" s="1"/>
  <c r="AX206" i="28"/>
  <c r="AX192" i="28"/>
  <c r="AX226" i="28" s="1"/>
  <c r="AX212" i="28"/>
  <c r="AX246" i="28" s="1"/>
  <c r="AX190" i="28"/>
  <c r="AX224" i="28" s="1"/>
  <c r="AX201" i="28"/>
  <c r="AX235" i="28" s="1"/>
  <c r="AX198" i="28"/>
  <c r="AX232" i="28" s="1"/>
  <c r="BC204" i="28"/>
  <c r="BC238" i="28" s="1"/>
  <c r="AX204" i="28"/>
  <c r="AX238" i="28" s="1"/>
  <c r="AX189" i="28"/>
  <c r="AX223" i="28" s="1"/>
  <c r="AX210" i="28"/>
  <c r="AX244" i="28" s="1"/>
  <c r="AX214" i="28"/>
  <c r="AX248" i="28" s="1"/>
  <c r="AX213" i="28"/>
  <c r="AX194" i="28"/>
  <c r="AX228" i="28" s="1"/>
  <c r="AX196" i="28"/>
  <c r="AX230" i="28" s="1"/>
  <c r="AX199" i="28"/>
  <c r="AX233" i="28" s="1"/>
  <c r="AX193" i="28"/>
  <c r="AX227" i="28" s="1"/>
  <c r="AX217" i="28"/>
  <c r="AX251" i="28" s="1"/>
  <c r="AX215" i="28"/>
  <c r="AX216" i="28"/>
  <c r="AX250" i="28" s="1"/>
  <c r="AX209" i="28"/>
  <c r="AX243" i="28" s="1"/>
  <c r="AX191" i="28"/>
  <c r="AR195" i="28"/>
  <c r="AR229" i="28" s="1"/>
  <c r="BA195" i="28"/>
  <c r="BA229" i="28" s="1"/>
  <c r="K221" i="28"/>
  <c r="Z195" i="28"/>
  <c r="Z229" i="28" s="1"/>
  <c r="AN195" i="28"/>
  <c r="AN229" i="28" s="1"/>
  <c r="AF195" i="28"/>
  <c r="AF229" i="28" s="1"/>
  <c r="M222" i="28"/>
  <c r="AJ195" i="28"/>
  <c r="AJ229" i="28" s="1"/>
  <c r="AT195" i="28"/>
  <c r="AT229" i="28" s="1"/>
  <c r="AU195" i="28"/>
  <c r="AU229" i="28" s="1"/>
  <c r="AI195" i="28"/>
  <c r="AI229" i="28" s="1"/>
  <c r="Y195" i="28"/>
  <c r="AE195" i="28"/>
  <c r="AE229" i="28" s="1"/>
  <c r="AB195" i="28"/>
  <c r="AB229" i="28" s="1"/>
  <c r="BB195" i="28"/>
  <c r="BB229" i="28" s="1"/>
  <c r="AV195" i="28"/>
  <c r="AV229" i="28" s="1"/>
  <c r="AA195" i="28"/>
  <c r="AA229" i="28" s="1"/>
  <c r="AM195" i="28"/>
  <c r="AM229" i="28" s="1"/>
  <c r="AI23" i="28"/>
  <c r="AI57" i="28" s="1"/>
  <c r="AR23" i="28"/>
  <c r="AR39" i="28" s="1"/>
  <c r="AU23" i="28"/>
  <c r="AU57" i="28" s="1"/>
  <c r="AC23" i="28"/>
  <c r="AC39" i="28" s="1"/>
  <c r="AT23" i="28"/>
  <c r="AT57" i="28" s="1"/>
  <c r="AK190" i="28"/>
  <c r="AK224" i="28" s="1"/>
  <c r="AX23" i="28"/>
  <c r="AX57" i="28" s="1"/>
  <c r="AX78" i="28" s="1"/>
  <c r="AH23" i="28"/>
  <c r="AH57" i="28" s="1"/>
  <c r="AK195" i="28"/>
  <c r="AK229" i="28" s="1"/>
  <c r="AK185" i="28"/>
  <c r="AK216" i="28"/>
  <c r="AK250" i="28" s="1"/>
  <c r="AK204" i="28"/>
  <c r="AK238" i="28" s="1"/>
  <c r="AK196" i="28"/>
  <c r="AK230" i="28" s="1"/>
  <c r="AK209" i="28"/>
  <c r="AK243" i="28" s="1"/>
  <c r="AK217" i="28"/>
  <c r="AK251" i="28" s="1"/>
  <c r="AK191" i="28"/>
  <c r="AK225" i="28" s="1"/>
  <c r="AK206" i="28"/>
  <c r="AK240" i="28" s="1"/>
  <c r="AK213" i="28"/>
  <c r="AK247" i="28" s="1"/>
  <c r="AK218" i="28"/>
  <c r="AK252" i="28" s="1"/>
  <c r="AK199" i="28"/>
  <c r="AK233" i="28" s="1"/>
  <c r="AK193" i="28"/>
  <c r="AK227" i="28" s="1"/>
  <c r="AK212" i="28"/>
  <c r="AK246" i="28" s="1"/>
  <c r="AK188" i="28"/>
  <c r="AK222" i="28" s="1"/>
  <c r="AK211" i="28"/>
  <c r="AK245" i="28" s="1"/>
  <c r="AJ23" i="28"/>
  <c r="AJ57" i="28" s="1"/>
  <c r="AJ75" i="28" s="1"/>
  <c r="AM23" i="28"/>
  <c r="AM39" i="28" s="1"/>
  <c r="AK197" i="28"/>
  <c r="AK231" i="28" s="1"/>
  <c r="AK208" i="28"/>
  <c r="AK242" i="28" s="1"/>
  <c r="K206" i="28"/>
  <c r="AW195" i="28" s="1"/>
  <c r="AK210" i="28"/>
  <c r="AK244" i="28" s="1"/>
  <c r="K205" i="28"/>
  <c r="AK194" i="28"/>
  <c r="AK228" i="28" s="1"/>
  <c r="AK189" i="28"/>
  <c r="AK223" i="28" s="1"/>
  <c r="AK214" i="28"/>
  <c r="AK248" i="28" s="1"/>
  <c r="AK198" i="28"/>
  <c r="AK232" i="28" s="1"/>
  <c r="AN23" i="28"/>
  <c r="AN57" i="28" s="1"/>
  <c r="AK23" i="28"/>
  <c r="AK39" i="28" s="1"/>
  <c r="AY23" i="28"/>
  <c r="AY57" i="28" s="1"/>
  <c r="AL225" i="28"/>
  <c r="AK200" i="28"/>
  <c r="AK234" i="28" s="1"/>
  <c r="AK192" i="28"/>
  <c r="AK226" i="28" s="1"/>
  <c r="AK202" i="28"/>
  <c r="AK236" i="28" s="1"/>
  <c r="AK201" i="28"/>
  <c r="AK235" i="28" s="1"/>
  <c r="M206" i="28"/>
  <c r="Z23" i="28"/>
  <c r="Z57" i="28" s="1"/>
  <c r="Z83" i="28" s="1"/>
  <c r="Y23" i="28"/>
  <c r="Y57" i="28" s="1"/>
  <c r="Y76" i="28" s="1"/>
  <c r="AD23" i="28"/>
  <c r="AD57" i="28" s="1"/>
  <c r="AD82" i="28" s="1"/>
  <c r="AX231" i="28"/>
  <c r="AX247" i="28"/>
  <c r="AL247" i="28"/>
  <c r="AL246" i="28"/>
  <c r="AY201" i="28"/>
  <c r="AY235" i="28" s="1"/>
  <c r="AY202" i="28"/>
  <c r="AY236" i="28" s="1"/>
  <c r="AY190" i="28"/>
  <c r="AY224" i="28" s="1"/>
  <c r="AY189" i="28"/>
  <c r="AY223" i="28" s="1"/>
  <c r="AY197" i="28"/>
  <c r="AY231" i="28" s="1"/>
  <c r="AY206" i="28"/>
  <c r="AY240" i="28" s="1"/>
  <c r="AY198" i="28"/>
  <c r="AY232" i="28" s="1"/>
  <c r="AY213" i="28"/>
  <c r="AY247" i="28" s="1"/>
  <c r="AY218" i="28"/>
  <c r="AY252" i="28" s="1"/>
  <c r="AY210" i="28"/>
  <c r="AY244" i="28" s="1"/>
  <c r="AY215" i="28"/>
  <c r="AY249" i="28" s="1"/>
  <c r="AX249" i="28"/>
  <c r="AL249" i="28"/>
  <c r="AY246" i="28"/>
  <c r="AX240" i="28"/>
  <c r="AL242" i="28"/>
  <c r="AX225" i="28"/>
  <c r="AL240" i="28"/>
  <c r="AF23" i="28"/>
  <c r="AF57" i="28" s="1"/>
  <c r="AB23" i="28"/>
  <c r="AB57" i="28" s="1"/>
  <c r="AB73" i="28" s="1"/>
  <c r="AB74" i="28" s="1"/>
  <c r="AA23" i="28"/>
  <c r="AA57" i="28" s="1"/>
  <c r="BB23" i="28"/>
  <c r="BB39" i="28" s="1"/>
  <c r="AW23" i="28"/>
  <c r="AW39" i="28" s="1"/>
  <c r="AZ23" i="28"/>
  <c r="AZ57" i="28" s="1"/>
  <c r="AZ78" i="28" s="1"/>
  <c r="BC23" i="28"/>
  <c r="BC57" i="28" s="1"/>
  <c r="M43" i="28"/>
  <c r="AV23" i="28"/>
  <c r="AV57" i="28" s="1"/>
  <c r="BD23" i="28"/>
  <c r="BD57" i="28" s="1"/>
  <c r="BD75" i="28" s="1"/>
  <c r="AE23" i="28"/>
  <c r="AE57" i="28" s="1"/>
  <c r="AY217" i="28"/>
  <c r="AY251" i="28" s="1"/>
  <c r="AY216" i="28"/>
  <c r="AY250" i="28" s="1"/>
  <c r="AY200" i="28"/>
  <c r="AY234" i="28" s="1"/>
  <c r="AY194" i="28"/>
  <c r="AY228" i="28" s="1"/>
  <c r="AY191" i="28"/>
  <c r="AY225" i="28" s="1"/>
  <c r="AK249" i="28"/>
  <c r="AY209" i="28"/>
  <c r="AY243" i="28" s="1"/>
  <c r="AY195" i="28"/>
  <c r="AY229" i="28" s="1"/>
  <c r="AY199" i="28"/>
  <c r="AY233" i="28" s="1"/>
  <c r="AY196" i="28"/>
  <c r="AY230" i="28" s="1"/>
  <c r="AY204" i="28"/>
  <c r="AY238" i="28" s="1"/>
  <c r="M209" i="28"/>
  <c r="AY188" i="28"/>
  <c r="AY222" i="28" s="1"/>
  <c r="AY214" i="28"/>
  <c r="AY248" i="28" s="1"/>
  <c r="AY208" i="28"/>
  <c r="AY242" i="28" s="1"/>
  <c r="AK57" i="28"/>
  <c r="AK73" i="28" s="1"/>
  <c r="AK74" i="28" s="1"/>
  <c r="AL57" i="28"/>
  <c r="AM238" i="28"/>
  <c r="AC211" i="28"/>
  <c r="AC245" i="28" s="1"/>
  <c r="AJ238" i="28"/>
  <c r="AT207" i="28"/>
  <c r="AT241" i="28" s="1"/>
  <c r="AU207" i="28"/>
  <c r="AU241" i="28" s="1"/>
  <c r="BC207" i="28"/>
  <c r="BC241" i="28" s="1"/>
  <c r="AZ207" i="28"/>
  <c r="AZ241" i="28" s="1"/>
  <c r="AI207" i="28"/>
  <c r="AI241" i="28" s="1"/>
  <c r="BC229" i="28"/>
  <c r="P45" i="5"/>
  <c r="P50" i="5" s="1"/>
  <c r="BA205" i="28"/>
  <c r="BA239" i="28" s="1"/>
  <c r="AH205" i="28"/>
  <c r="AH239" i="28" s="1"/>
  <c r="W52" i="5"/>
  <c r="AL207" i="28"/>
  <c r="AL241" i="28" s="1"/>
  <c r="AH207" i="28"/>
  <c r="AH241" i="28" s="1"/>
  <c r="AV207" i="28"/>
  <c r="AV241" i="28" s="1"/>
  <c r="AN207" i="28"/>
  <c r="AN241" i="28" s="1"/>
  <c r="AE207" i="28"/>
  <c r="AE241" i="28" s="1"/>
  <c r="O47" i="5"/>
  <c r="AR207" i="28"/>
  <c r="AR241" i="28" s="1"/>
  <c r="BA207" i="28"/>
  <c r="BA241" i="28" s="1"/>
  <c r="AC207" i="28"/>
  <c r="AC241" i="28" s="1"/>
  <c r="BD207" i="28"/>
  <c r="BD241" i="28" s="1"/>
  <c r="AX207" i="28"/>
  <c r="AX241" i="28" s="1"/>
  <c r="Y207" i="28"/>
  <c r="Y241" i="28" s="1"/>
  <c r="AF207" i="28"/>
  <c r="AF241" i="28" s="1"/>
  <c r="M229" i="28"/>
  <c r="AJ207" i="28"/>
  <c r="AJ241" i="28" s="1"/>
  <c r="AL205" i="28"/>
  <c r="AL239" i="28" s="1"/>
  <c r="O52" i="5"/>
  <c r="AE10" i="5"/>
  <c r="AE11" i="5"/>
  <c r="AE16" i="5"/>
  <c r="AE15" i="5"/>
  <c r="AE14" i="5"/>
  <c r="AE12" i="5"/>
  <c r="AE17" i="5"/>
  <c r="S49" i="5"/>
  <c r="W53" i="5"/>
  <c r="T25" i="5"/>
  <c r="S54" i="5"/>
  <c r="Q45" i="5"/>
  <c r="Q50" i="5" s="1"/>
  <c r="W51" i="5"/>
  <c r="W48" i="5"/>
  <c r="AT211" i="28"/>
  <c r="AT245" i="28" s="1"/>
  <c r="Z207" i="28"/>
  <c r="Z241" i="28" s="1"/>
  <c r="AK207" i="28"/>
  <c r="AK241" i="28" s="1"/>
  <c r="AB207" i="28"/>
  <c r="AB241" i="28" s="1"/>
  <c r="AN205" i="28"/>
  <c r="AN239" i="28" s="1"/>
  <c r="AV205" i="28"/>
  <c r="AV239" i="28" s="1"/>
  <c r="N51" i="5"/>
  <c r="N49" i="5"/>
  <c r="W54" i="5"/>
  <c r="W49" i="5"/>
  <c r="V45" i="5"/>
  <c r="V49" i="5" s="1"/>
  <c r="AF205" i="28"/>
  <c r="AF239" i="28" s="1"/>
  <c r="AX205" i="28"/>
  <c r="AX239" i="28" s="1"/>
  <c r="X54" i="5"/>
  <c r="Y117" i="28"/>
  <c r="Y151" i="28" s="1"/>
  <c r="AU205" i="28"/>
  <c r="AU239" i="28" s="1"/>
  <c r="AC205" i="28"/>
  <c r="AC239" i="28" s="1"/>
  <c r="AI205" i="28"/>
  <c r="AI239" i="28" s="1"/>
  <c r="AK205" i="28"/>
  <c r="AK239" i="28" s="1"/>
  <c r="Z205" i="28"/>
  <c r="Z239" i="28" s="1"/>
  <c r="S51" i="5"/>
  <c r="U51" i="5"/>
  <c r="S53" i="5"/>
  <c r="X50" i="5"/>
  <c r="AD205" i="28"/>
  <c r="AD239" i="28" s="1"/>
  <c r="BC205" i="28"/>
  <c r="BC239" i="28" s="1"/>
  <c r="Y119" i="28"/>
  <c r="Y153" i="28" s="1"/>
  <c r="AR205" i="28"/>
  <c r="AR239" i="28" s="1"/>
  <c r="AT205" i="28"/>
  <c r="AT239" i="28" s="1"/>
  <c r="BD205" i="28"/>
  <c r="BD239" i="28" s="1"/>
  <c r="AA205" i="28"/>
  <c r="AA239" i="28" s="1"/>
  <c r="BB205" i="28"/>
  <c r="BB239" i="28" s="1"/>
  <c r="AE205" i="28"/>
  <c r="AE239" i="28" s="1"/>
  <c r="S52" i="5"/>
  <c r="U54" i="5"/>
  <c r="N53" i="5"/>
  <c r="S50" i="5"/>
  <c r="S47" i="5"/>
  <c r="X47" i="5"/>
  <c r="Y49" i="5"/>
  <c r="N47" i="5"/>
  <c r="U47" i="5"/>
  <c r="N52" i="5"/>
  <c r="R52" i="5"/>
  <c r="X52" i="5"/>
  <c r="X48" i="5"/>
  <c r="Y50" i="5"/>
  <c r="Y54" i="5"/>
  <c r="Y47" i="5"/>
  <c r="Y48" i="5"/>
  <c r="N54" i="5"/>
  <c r="O55" i="5"/>
  <c r="O46" i="5"/>
  <c r="L49" i="5"/>
  <c r="L50" i="5"/>
  <c r="R54" i="5"/>
  <c r="Z46" i="5"/>
  <c r="Z55" i="5"/>
  <c r="L55" i="5"/>
  <c r="L46" i="5"/>
  <c r="AA45" i="5"/>
  <c r="R46" i="5"/>
  <c r="R55" i="5"/>
  <c r="Z51" i="5"/>
  <c r="R53" i="5"/>
  <c r="M45" i="5"/>
  <c r="U55" i="5"/>
  <c r="U46" i="5"/>
  <c r="Y46" i="5"/>
  <c r="Y55" i="5"/>
  <c r="X46" i="5"/>
  <c r="AM207" i="28"/>
  <c r="AM241" i="28" s="1"/>
  <c r="AD207" i="28"/>
  <c r="AD241" i="28" s="1"/>
  <c r="Z54" i="5"/>
  <c r="Z47" i="5"/>
  <c r="L54" i="5"/>
  <c r="L51" i="5"/>
  <c r="U53" i="5"/>
  <c r="U49" i="5"/>
  <c r="O54" i="5"/>
  <c r="O50" i="5"/>
  <c r="Z52" i="5"/>
  <c r="Z48" i="5"/>
  <c r="R49" i="5"/>
  <c r="R50" i="5"/>
  <c r="Z53" i="5"/>
  <c r="S46" i="5"/>
  <c r="N46" i="5"/>
  <c r="N48" i="5"/>
  <c r="W46" i="5"/>
  <c r="M225" i="28"/>
  <c r="Y52" i="5"/>
  <c r="L53" i="5"/>
  <c r="L52" i="5"/>
  <c r="L47" i="5"/>
  <c r="U50" i="5"/>
  <c r="U48" i="5"/>
  <c r="O53" i="5"/>
  <c r="O49" i="5"/>
  <c r="O48" i="5"/>
  <c r="Z50" i="5"/>
  <c r="Y53" i="5"/>
  <c r="R51" i="5"/>
  <c r="R47" i="5"/>
  <c r="W50" i="5"/>
  <c r="X51" i="5"/>
  <c r="X49" i="5"/>
  <c r="Y120" i="28"/>
  <c r="Y154" i="28" s="1"/>
  <c r="Y128" i="28"/>
  <c r="Y162" i="28" s="1"/>
  <c r="BB207" i="28"/>
  <c r="BB241" i="28" s="1"/>
  <c r="AY207" i="28"/>
  <c r="AY241" i="28" s="1"/>
  <c r="AY205" i="28"/>
  <c r="AY239" i="28" s="1"/>
  <c r="AA241" i="28"/>
  <c r="BA211" i="28"/>
  <c r="BA245" i="28" s="1"/>
  <c r="AR211" i="28"/>
  <c r="AR245" i="28" s="1"/>
  <c r="AU211" i="28"/>
  <c r="AU245" i="28" s="1"/>
  <c r="AH211" i="28"/>
  <c r="AH245" i="28" s="1"/>
  <c r="AI211" i="28"/>
  <c r="AI245" i="28" s="1"/>
  <c r="AZ239" i="28"/>
  <c r="Y230" i="28"/>
  <c r="Y205" i="28"/>
  <c r="Y239" i="28" s="1"/>
  <c r="AM205" i="28"/>
  <c r="AM239" i="28" s="1"/>
  <c r="AB205" i="28"/>
  <c r="AB239" i="28" s="1"/>
  <c r="AJ205" i="28"/>
  <c r="AJ239" i="28" s="1"/>
  <c r="AL65" i="28"/>
  <c r="AL39" i="28"/>
  <c r="AN65" i="28"/>
  <c r="AF65" i="28"/>
  <c r="BD211" i="28"/>
  <c r="BD245" i="28" s="1"/>
  <c r="AF211" i="28"/>
  <c r="AF245" i="28" s="1"/>
  <c r="AL211" i="28"/>
  <c r="AL245" i="28" s="1"/>
  <c r="AN211" i="28"/>
  <c r="Z211" i="28"/>
  <c r="M237" i="28"/>
  <c r="BC211" i="28"/>
  <c r="BC245" i="28" s="1"/>
  <c r="AY211" i="28"/>
  <c r="AY245" i="28" s="1"/>
  <c r="AA211" i="28"/>
  <c r="AA245" i="28" s="1"/>
  <c r="AD211" i="28"/>
  <c r="AD245" i="28" s="1"/>
  <c r="AE211" i="28"/>
  <c r="AE245" i="28" s="1"/>
  <c r="AB211" i="28"/>
  <c r="AB245" i="28" s="1"/>
  <c r="AV211" i="28"/>
  <c r="AV245" i="28" s="1"/>
  <c r="Y211" i="28"/>
  <c r="Y245" i="28" s="1"/>
  <c r="AX211" i="28"/>
  <c r="AX245" i="28" s="1"/>
  <c r="BB211" i="28"/>
  <c r="BB245" i="28" s="1"/>
  <c r="AM211" i="28"/>
  <c r="AM245" i="28" s="1"/>
  <c r="AZ211" i="28"/>
  <c r="AZ245" i="28" s="1"/>
  <c r="AJ211" i="28"/>
  <c r="AJ245" i="28" s="1"/>
  <c r="AN245" i="28"/>
  <c r="Z245" i="28"/>
  <c r="K134" i="28"/>
  <c r="M135" i="28"/>
  <c r="I132" i="28"/>
  <c r="K135" i="28"/>
  <c r="AN115" i="28" s="1"/>
  <c r="AN149" i="28" s="1"/>
  <c r="I133" i="28"/>
  <c r="AN106" i="28" s="1"/>
  <c r="AN140" i="28" s="1"/>
  <c r="AW46" i="28"/>
  <c r="M137" i="28"/>
  <c r="K136" i="28"/>
  <c r="K137" i="28"/>
  <c r="BD116" i="28" s="1"/>
  <c r="BD150" i="28" s="1"/>
  <c r="K141" i="28"/>
  <c r="AN118" i="28" s="1"/>
  <c r="AN152" i="28" s="1"/>
  <c r="K140" i="28"/>
  <c r="M141" i="28"/>
  <c r="AH48" i="28"/>
  <c r="AH224" i="28"/>
  <c r="AC48" i="28"/>
  <c r="AC224" i="28"/>
  <c r="AI224" i="28"/>
  <c r="AU222" i="28"/>
  <c r="BA222" i="28"/>
  <c r="AQ213" i="28"/>
  <c r="AQ247" i="28" s="1"/>
  <c r="AQ192" i="28"/>
  <c r="AQ226" i="28" s="1"/>
  <c r="M193" i="28"/>
  <c r="AQ194" i="28"/>
  <c r="AQ228" i="28" s="1"/>
  <c r="AQ196" i="28"/>
  <c r="AQ230" i="28" s="1"/>
  <c r="AQ198" i="28"/>
  <c r="AQ232" i="28" s="1"/>
  <c r="AQ205" i="28"/>
  <c r="AQ239" i="28" s="1"/>
  <c r="AQ188" i="28"/>
  <c r="AQ211" i="28"/>
  <c r="AQ245" i="28" s="1"/>
  <c r="AQ185" i="28"/>
  <c r="AQ200" i="28"/>
  <c r="AQ234" i="28" s="1"/>
  <c r="AQ193" i="28"/>
  <c r="AQ227" i="28" s="1"/>
  <c r="AQ191" i="28"/>
  <c r="AQ225" i="28" s="1"/>
  <c r="AQ195" i="28"/>
  <c r="AQ229" i="28" s="1"/>
  <c r="AQ215" i="28"/>
  <c r="AQ249" i="28" s="1"/>
  <c r="AQ202" i="28"/>
  <c r="AQ236" i="28" s="1"/>
  <c r="AQ210" i="28"/>
  <c r="AQ244" i="28" s="1"/>
  <c r="AQ208" i="28"/>
  <c r="AQ242" i="28" s="1"/>
  <c r="AQ206" i="28"/>
  <c r="AQ240" i="28" s="1"/>
  <c r="AQ212" i="28"/>
  <c r="AQ246" i="28" s="1"/>
  <c r="AQ209" i="28"/>
  <c r="AQ243" i="28" s="1"/>
  <c r="AQ207" i="28"/>
  <c r="AQ241" i="28" s="1"/>
  <c r="AQ190" i="28"/>
  <c r="AQ224" i="28" s="1"/>
  <c r="AQ199" i="28"/>
  <c r="AQ233" i="28" s="1"/>
  <c r="AQ216" i="28"/>
  <c r="AQ250" i="28" s="1"/>
  <c r="AQ204" i="28"/>
  <c r="AQ238" i="28" s="1"/>
  <c r="AQ201" i="28"/>
  <c r="AQ235" i="28" s="1"/>
  <c r="AQ217" i="28"/>
  <c r="AQ251" i="28" s="1"/>
  <c r="AQ197" i="28"/>
  <c r="AQ231" i="28" s="1"/>
  <c r="AQ214" i="28"/>
  <c r="AQ248" i="28" s="1"/>
  <c r="AQ189" i="28"/>
  <c r="AQ223" i="28" s="1"/>
  <c r="AQ218" i="28"/>
  <c r="AQ252" i="28" s="1"/>
  <c r="AP190" i="28"/>
  <c r="AP224" i="28" s="1"/>
  <c r="AP204" i="28"/>
  <c r="AP238" i="28" s="1"/>
  <c r="AP211" i="28"/>
  <c r="AP245" i="28" s="1"/>
  <c r="AP208" i="28"/>
  <c r="AP242" i="28" s="1"/>
  <c r="AP218" i="28"/>
  <c r="AP252" i="28" s="1"/>
  <c r="M191" i="28"/>
  <c r="AP214" i="28"/>
  <c r="AP248" i="28" s="1"/>
  <c r="AP209" i="28"/>
  <c r="AP189" i="28"/>
  <c r="AP223" i="28" s="1"/>
  <c r="AP201" i="28"/>
  <c r="AP235" i="28" s="1"/>
  <c r="AP188" i="28"/>
  <c r="AP196" i="28"/>
  <c r="AP230" i="28" s="1"/>
  <c r="AP198" i="28"/>
  <c r="AP232" i="28" s="1"/>
  <c r="AP193" i="28"/>
  <c r="AP227" i="28" s="1"/>
  <c r="AP213" i="28"/>
  <c r="AP212" i="28"/>
  <c r="AP246" i="28" s="1"/>
  <c r="AP199" i="28"/>
  <c r="AP233" i="28" s="1"/>
  <c r="AP202" i="28"/>
  <c r="AP236" i="28" s="1"/>
  <c r="AP205" i="28"/>
  <c r="AP239" i="28" s="1"/>
  <c r="AP194" i="28"/>
  <c r="AP228" i="28" s="1"/>
  <c r="AP216" i="28"/>
  <c r="AP250" i="28" s="1"/>
  <c r="AP197" i="28"/>
  <c r="AP231" i="28" s="1"/>
  <c r="AP185" i="28"/>
  <c r="AP207" i="28"/>
  <c r="AP241" i="28" s="1"/>
  <c r="AP192" i="28"/>
  <c r="AP226" i="28" s="1"/>
  <c r="AP206" i="28"/>
  <c r="AP195" i="28"/>
  <c r="AP229" i="28" s="1"/>
  <c r="AP210" i="28"/>
  <c r="AP244" i="28" s="1"/>
  <c r="AP200" i="28"/>
  <c r="AP234" i="28" s="1"/>
  <c r="AP191" i="28"/>
  <c r="AP215" i="28"/>
  <c r="AP217" i="28"/>
  <c r="AP251" i="28" s="1"/>
  <c r="AC222" i="28"/>
  <c r="AH252" i="28"/>
  <c r="AH222" i="28"/>
  <c r="BG226" i="28"/>
  <c r="BG229" i="28"/>
  <c r="BG228" i="28"/>
  <c r="AI228" i="28"/>
  <c r="AR222" i="28"/>
  <c r="AT222" i="28"/>
  <c r="AC252" i="28"/>
  <c r="AG188" i="28"/>
  <c r="AG197" i="28"/>
  <c r="AG231" i="28" s="1"/>
  <c r="AG207" i="28"/>
  <c r="AG241" i="28" s="1"/>
  <c r="AG208" i="28"/>
  <c r="AG242" i="28" s="1"/>
  <c r="AG218" i="28"/>
  <c r="K189" i="28"/>
  <c r="AG215" i="28"/>
  <c r="AG249" i="28" s="1"/>
  <c r="AG209" i="28"/>
  <c r="AG243" i="28" s="1"/>
  <c r="AG200" i="28"/>
  <c r="AG234" i="28" s="1"/>
  <c r="AG190" i="28"/>
  <c r="AG217" i="28"/>
  <c r="AG251" i="28" s="1"/>
  <c r="AG192" i="28"/>
  <c r="AG226" i="28" s="1"/>
  <c r="AG211" i="28"/>
  <c r="AG245" i="28" s="1"/>
  <c r="AG216" i="28"/>
  <c r="AG250" i="28" s="1"/>
  <c r="AG193" i="28"/>
  <c r="AG227" i="28" s="1"/>
  <c r="AG214" i="28"/>
  <c r="AG248" i="28" s="1"/>
  <c r="M190" i="28"/>
  <c r="AG210" i="28"/>
  <c r="AG244" i="28" s="1"/>
  <c r="AG205" i="28"/>
  <c r="AG239" i="28" s="1"/>
  <c r="AG196" i="28"/>
  <c r="AG230" i="28" s="1"/>
  <c r="AG204" i="28"/>
  <c r="AG238" i="28" s="1"/>
  <c r="AG195" i="28"/>
  <c r="AG229" i="28" s="1"/>
  <c r="AG201" i="28"/>
  <c r="AG235" i="28" s="1"/>
  <c r="AG194" i="28"/>
  <c r="AG189" i="28"/>
  <c r="AG223" i="28" s="1"/>
  <c r="AG212" i="28"/>
  <c r="AG246" i="28" s="1"/>
  <c r="AG191" i="28"/>
  <c r="AG225" i="28" s="1"/>
  <c r="K190" i="28"/>
  <c r="AG202" i="28"/>
  <c r="AG206" i="28"/>
  <c r="AG240" i="28" s="1"/>
  <c r="AG213" i="28"/>
  <c r="AG247" i="28" s="1"/>
  <c r="AG198" i="28"/>
  <c r="AG232" i="28" s="1"/>
  <c r="AG199" i="28"/>
  <c r="AG233" i="28" s="1"/>
  <c r="AG185" i="28"/>
  <c r="BG231" i="28" s="1"/>
  <c r="AS213" i="28"/>
  <c r="AS247" i="28" s="1"/>
  <c r="AS188" i="28"/>
  <c r="AS200" i="28"/>
  <c r="AS208" i="28"/>
  <c r="AS212" i="28"/>
  <c r="AS206" i="28"/>
  <c r="AS217" i="28"/>
  <c r="AS204" i="28"/>
  <c r="AS238" i="28" s="1"/>
  <c r="AS214" i="28"/>
  <c r="AS210" i="28"/>
  <c r="AS201" i="28"/>
  <c r="AS199" i="28"/>
  <c r="AS233" i="28" s="1"/>
  <c r="AS198" i="28"/>
  <c r="AS195" i="28"/>
  <c r="AS229" i="28" s="1"/>
  <c r="M197" i="28"/>
  <c r="AS189" i="28"/>
  <c r="AS192" i="28"/>
  <c r="AS211" i="28"/>
  <c r="AS245" i="28" s="1"/>
  <c r="AS185" i="28"/>
  <c r="AS218" i="28"/>
  <c r="AS190" i="28"/>
  <c r="AS194" i="28"/>
  <c r="AS205" i="28"/>
  <c r="AS239" i="28" s="1"/>
  <c r="AS202" i="28"/>
  <c r="AS207" i="28"/>
  <c r="AS241" i="28" s="1"/>
  <c r="AS191" i="28"/>
  <c r="AS225" i="28" s="1"/>
  <c r="AS197" i="28"/>
  <c r="AS231" i="28" s="1"/>
  <c r="AS216" i="28"/>
  <c r="AS193" i="28"/>
  <c r="AS196" i="28"/>
  <c r="AS230" i="28" s="1"/>
  <c r="AS209" i="28"/>
  <c r="AS215" i="28"/>
  <c r="AS249" i="28" s="1"/>
  <c r="AI222" i="28"/>
  <c r="Y138" i="28"/>
  <c r="Y135" i="28"/>
  <c r="K152" i="28"/>
  <c r="K153" i="28"/>
  <c r="AN124" i="28" s="1"/>
  <c r="M153" i="28"/>
  <c r="AH42" i="28"/>
  <c r="AR42" i="28"/>
  <c r="AI42" i="28"/>
  <c r="Y127" i="28"/>
  <c r="Y161" i="28" s="1"/>
  <c r="AN96" i="28"/>
  <c r="K128" i="28"/>
  <c r="AN125" i="28"/>
  <c r="AN159" i="28" s="1"/>
  <c r="AN113" i="28"/>
  <c r="AN147" i="28" s="1"/>
  <c r="AN111" i="28"/>
  <c r="AN145" i="28" s="1"/>
  <c r="AN128" i="28"/>
  <c r="AN162" i="28" s="1"/>
  <c r="AN104" i="28"/>
  <c r="AN138" i="28" s="1"/>
  <c r="AN101" i="28"/>
  <c r="AN135" i="28" s="1"/>
  <c r="AN112" i="28"/>
  <c r="AN146" i="28" s="1"/>
  <c r="AN127" i="28"/>
  <c r="AN161" i="28" s="1"/>
  <c r="AN100" i="28"/>
  <c r="AN134" i="28" s="1"/>
  <c r="AN103" i="28"/>
  <c r="AN137" i="28" s="1"/>
  <c r="AN119" i="28"/>
  <c r="AN153" i="28" s="1"/>
  <c r="M129" i="28"/>
  <c r="K129" i="28"/>
  <c r="AN117" i="28"/>
  <c r="AN151" i="28" s="1"/>
  <c r="AN105" i="28"/>
  <c r="AN139" i="28" s="1"/>
  <c r="AN109" i="28"/>
  <c r="AN143" i="28" s="1"/>
  <c r="AN99" i="28"/>
  <c r="AN108" i="28"/>
  <c r="AN142" i="28" s="1"/>
  <c r="AN121" i="28"/>
  <c r="AN155" i="28" s="1"/>
  <c r="AN120" i="28"/>
  <c r="AN154" i="28" s="1"/>
  <c r="AN107" i="28"/>
  <c r="AN141" i="28" s="1"/>
  <c r="AN102" i="28"/>
  <c r="AN136" i="28" s="1"/>
  <c r="AN129" i="28"/>
  <c r="AN163" i="28" s="1"/>
  <c r="Y163" i="28"/>
  <c r="AG14" i="28"/>
  <c r="AG11" i="28"/>
  <c r="AG45" i="28" s="1"/>
  <c r="AG19" i="28"/>
  <c r="AG53" i="28" s="1"/>
  <c r="AG38" i="28"/>
  <c r="AG72" i="28" s="1"/>
  <c r="AG18" i="28"/>
  <c r="AG52" i="28" s="1"/>
  <c r="AG15" i="28"/>
  <c r="AG49" i="28" s="1"/>
  <c r="K12" i="28"/>
  <c r="AG27" i="28"/>
  <c r="AG61" i="28" s="1"/>
  <c r="AG31" i="28"/>
  <c r="AG65" i="28" s="1"/>
  <c r="AG28" i="28"/>
  <c r="AG62" i="28" s="1"/>
  <c r="AG32" i="28"/>
  <c r="AG66" i="28" s="1"/>
  <c r="AG35" i="28"/>
  <c r="AG69" i="28" s="1"/>
  <c r="AG36" i="28"/>
  <c r="AG70" i="28" s="1"/>
  <c r="AG10" i="28"/>
  <c r="AG33" i="28"/>
  <c r="AG67" i="28" s="1"/>
  <c r="AG9" i="28"/>
  <c r="AG43" i="28" s="1"/>
  <c r="AG22" i="28"/>
  <c r="AG8" i="28"/>
  <c r="AG30" i="28"/>
  <c r="AG64" i="28" s="1"/>
  <c r="AG26" i="28"/>
  <c r="AG60" i="28" s="1"/>
  <c r="AG34" i="28"/>
  <c r="AG68" i="28" s="1"/>
  <c r="AG21" i="28"/>
  <c r="AG55" i="28" s="1"/>
  <c r="AG13" i="28"/>
  <c r="AG47" i="28" s="1"/>
  <c r="K11" i="28"/>
  <c r="AG20" i="28"/>
  <c r="AG54" i="28" s="1"/>
  <c r="AG24" i="28"/>
  <c r="AG58" i="28" s="1"/>
  <c r="AG23" i="28"/>
  <c r="AG57" i="28" s="1"/>
  <c r="AG37" i="28"/>
  <c r="AG71" i="28" s="1"/>
  <c r="AG25" i="28"/>
  <c r="AG59" i="28" s="1"/>
  <c r="AG17" i="28"/>
  <c r="AG51" i="28" s="1"/>
  <c r="AG29" i="28"/>
  <c r="AG63" i="28" s="1"/>
  <c r="AG12" i="28"/>
  <c r="AG46" i="28" s="1"/>
  <c r="M12" i="28"/>
  <c r="AG16" i="28"/>
  <c r="AG50" i="28" s="1"/>
  <c r="AG5" i="28"/>
  <c r="BG51" i="28" s="1"/>
  <c r="AC42" i="28"/>
  <c r="AT42" i="28"/>
  <c r="AS15" i="28"/>
  <c r="AS49" i="28" s="1"/>
  <c r="AS29" i="28"/>
  <c r="AS22" i="28"/>
  <c r="AS33" i="28"/>
  <c r="AS67" i="28" s="1"/>
  <c r="AS5" i="28"/>
  <c r="AS35" i="28"/>
  <c r="AS69" i="28" s="1"/>
  <c r="AS37" i="28"/>
  <c r="AS38" i="28"/>
  <c r="AS36" i="28"/>
  <c r="AS12" i="28"/>
  <c r="AS31" i="28"/>
  <c r="AS65" i="28" s="1"/>
  <c r="AS9" i="28"/>
  <c r="AS32" i="28"/>
  <c r="AS17" i="28"/>
  <c r="AS51" i="28" s="1"/>
  <c r="AS10" i="28"/>
  <c r="AS23" i="28"/>
  <c r="AS57" i="28" s="1"/>
  <c r="AS34" i="28"/>
  <c r="AS21" i="28"/>
  <c r="AS30" i="28"/>
  <c r="AS27" i="28"/>
  <c r="AS61" i="28" s="1"/>
  <c r="AS8" i="28"/>
  <c r="AS28" i="28"/>
  <c r="AS25" i="28"/>
  <c r="AS59" i="28" s="1"/>
  <c r="AS16" i="28"/>
  <c r="AS50" i="28" s="1"/>
  <c r="AS13" i="28"/>
  <c r="AS11" i="28"/>
  <c r="AS45" i="28" s="1"/>
  <c r="AS26" i="28"/>
  <c r="AS19" i="28"/>
  <c r="AS53" i="28" s="1"/>
  <c r="M19" i="28"/>
  <c r="AS24" i="28"/>
  <c r="AS58" i="28" s="1"/>
  <c r="AS18" i="28"/>
  <c r="AS14" i="28"/>
  <c r="AS20" i="28"/>
  <c r="AP11" i="28"/>
  <c r="AP22" i="28"/>
  <c r="AP56" i="28" s="1"/>
  <c r="AP21" i="28"/>
  <c r="AP55" i="28" s="1"/>
  <c r="AP12" i="28"/>
  <c r="AP46" i="28" s="1"/>
  <c r="M13" i="28"/>
  <c r="AP18" i="28"/>
  <c r="AP52" i="28" s="1"/>
  <c r="AP14" i="28"/>
  <c r="AP48" i="28" s="1"/>
  <c r="AP17" i="28"/>
  <c r="AP51" i="28" s="1"/>
  <c r="AP37" i="28"/>
  <c r="AP71" i="28" s="1"/>
  <c r="AP24" i="28"/>
  <c r="AP58" i="28" s="1"/>
  <c r="AP27" i="28"/>
  <c r="AP61" i="28" s="1"/>
  <c r="AP28" i="28"/>
  <c r="AP62" i="28" s="1"/>
  <c r="AP35" i="28"/>
  <c r="AP38" i="28"/>
  <c r="AP72" i="28" s="1"/>
  <c r="AP8" i="28"/>
  <c r="AP25" i="28"/>
  <c r="AP59" i="28" s="1"/>
  <c r="AP16" i="28"/>
  <c r="AP50" i="28" s="1"/>
  <c r="AP36" i="28"/>
  <c r="AP70" i="28" s="1"/>
  <c r="AP13" i="28"/>
  <c r="AP47" i="28" s="1"/>
  <c r="AP29" i="28"/>
  <c r="AP20" i="28"/>
  <c r="AP54" i="28" s="1"/>
  <c r="AP30" i="28"/>
  <c r="AP64" i="28" s="1"/>
  <c r="AP9" i="28"/>
  <c r="AP43" i="28" s="1"/>
  <c r="AP10" i="28"/>
  <c r="AP44" i="28" s="1"/>
  <c r="AP31" i="28"/>
  <c r="AP65" i="28" s="1"/>
  <c r="AP33" i="28"/>
  <c r="AP23" i="28"/>
  <c r="AP57" i="28" s="1"/>
  <c r="AP19" i="28"/>
  <c r="AP53" i="28" s="1"/>
  <c r="AP15" i="28"/>
  <c r="AP49" i="28" s="1"/>
  <c r="AP32" i="28"/>
  <c r="AP66" i="28" s="1"/>
  <c r="AP26" i="28"/>
  <c r="AP5" i="28"/>
  <c r="AP34" i="28"/>
  <c r="AP68" i="28" s="1"/>
  <c r="BA42" i="28"/>
  <c r="K156" i="28"/>
  <c r="K157" i="28"/>
  <c r="AN126" i="28" s="1"/>
  <c r="M157" i="28"/>
  <c r="AI45" i="28"/>
  <c r="AQ28" i="28"/>
  <c r="AQ62" i="28" s="1"/>
  <c r="AQ32" i="28"/>
  <c r="AQ66" i="28" s="1"/>
  <c r="AQ35" i="28"/>
  <c r="AQ69" i="28" s="1"/>
  <c r="AQ16" i="28"/>
  <c r="AQ50" i="28" s="1"/>
  <c r="AQ20" i="28"/>
  <c r="AQ54" i="28" s="1"/>
  <c r="AQ10" i="28"/>
  <c r="AQ44" i="28" s="1"/>
  <c r="AQ38" i="28"/>
  <c r="AQ72" i="28" s="1"/>
  <c r="AQ26" i="28"/>
  <c r="AQ60" i="28" s="1"/>
  <c r="AQ15" i="28"/>
  <c r="AQ49" i="28" s="1"/>
  <c r="AQ9" i="28"/>
  <c r="AQ43" i="28" s="1"/>
  <c r="AQ34" i="28"/>
  <c r="AQ68" i="28" s="1"/>
  <c r="AQ5" i="28"/>
  <c r="AQ14" i="28"/>
  <c r="AQ48" i="28" s="1"/>
  <c r="AQ18" i="28"/>
  <c r="AQ52" i="28" s="1"/>
  <c r="AQ23" i="28"/>
  <c r="AQ57" i="28" s="1"/>
  <c r="AQ22" i="28"/>
  <c r="AQ56" i="28" s="1"/>
  <c r="AQ36" i="28"/>
  <c r="AQ70" i="28" s="1"/>
  <c r="AQ8" i="28"/>
  <c r="AQ29" i="28"/>
  <c r="AQ63" i="28" s="1"/>
  <c r="AQ24" i="28"/>
  <c r="AQ58" i="28" s="1"/>
  <c r="AQ33" i="28"/>
  <c r="AQ67" i="28" s="1"/>
  <c r="AQ17" i="28"/>
  <c r="AQ51" i="28" s="1"/>
  <c r="AQ37" i="28"/>
  <c r="AQ71" i="28" s="1"/>
  <c r="M15" i="28"/>
  <c r="AQ27" i="28"/>
  <c r="AQ61" i="28" s="1"/>
  <c r="AQ25" i="28"/>
  <c r="AQ59" i="28" s="1"/>
  <c r="AQ11" i="28"/>
  <c r="AQ45" i="28" s="1"/>
  <c r="AQ13" i="28"/>
  <c r="AQ47" i="28" s="1"/>
  <c r="AQ21" i="28"/>
  <c r="AQ55" i="28" s="1"/>
  <c r="AQ12" i="28"/>
  <c r="AQ46" i="28" s="1"/>
  <c r="AQ30" i="28"/>
  <c r="AQ64" i="28" s="1"/>
  <c r="AQ19" i="28"/>
  <c r="AQ53" i="28" s="1"/>
  <c r="AQ31" i="28"/>
  <c r="AQ65" i="28" s="1"/>
  <c r="Y125" i="28"/>
  <c r="Y159" i="28" s="1"/>
  <c r="Y112" i="28"/>
  <c r="Y146" i="28" s="1"/>
  <c r="Y111" i="28"/>
  <c r="Y145" i="28" s="1"/>
  <c r="BG133" i="28"/>
  <c r="Y139" i="28"/>
  <c r="Y155" i="28"/>
  <c r="Y137" i="28"/>
  <c r="Y133" i="28"/>
  <c r="Y143" i="28"/>
  <c r="Y134" i="28"/>
  <c r="Y141" i="28"/>
  <c r="Y136" i="28"/>
  <c r="Y142" i="28"/>
  <c r="AC72" i="28"/>
  <c r="BG46" i="28"/>
  <c r="BG49" i="28"/>
  <c r="AU42" i="28"/>
  <c r="AL154" i="28"/>
  <c r="Z105" i="28"/>
  <c r="Z139" i="28" s="1"/>
  <c r="D103" i="28"/>
  <c r="K114" i="28"/>
  <c r="I113" i="28"/>
  <c r="Z125" i="28"/>
  <c r="Z129" i="28"/>
  <c r="G111" i="28"/>
  <c r="Z101" i="28"/>
  <c r="Z104" i="28"/>
  <c r="F109" i="28"/>
  <c r="E105" i="28"/>
  <c r="Z111" i="28"/>
  <c r="M115" i="28"/>
  <c r="Z128" i="28"/>
  <c r="Z96" i="28"/>
  <c r="Z103" i="28"/>
  <c r="Z127" i="28"/>
  <c r="Z112" i="28"/>
  <c r="Z121" i="28"/>
  <c r="Z113" i="28"/>
  <c r="Z147" i="28" s="1"/>
  <c r="K115" i="28"/>
  <c r="I112" i="28"/>
  <c r="Z100" i="28"/>
  <c r="Z107" i="28"/>
  <c r="Z99" i="28"/>
  <c r="Z109" i="28"/>
  <c r="Z117" i="28"/>
  <c r="Z102" i="28"/>
  <c r="Z119" i="28"/>
  <c r="Z108" i="28"/>
  <c r="Z120" i="28"/>
  <c r="I149" i="28"/>
  <c r="AN110" i="28" s="1"/>
  <c r="AN144" i="28" s="1"/>
  <c r="I148" i="28"/>
  <c r="K151" i="28"/>
  <c r="M151" i="28"/>
  <c r="K150" i="28"/>
  <c r="Y147" i="28"/>
  <c r="AF128" i="28"/>
  <c r="AF162" i="28" s="1"/>
  <c r="AF96" i="28"/>
  <c r="AF125" i="28"/>
  <c r="AF159" i="28" s="1"/>
  <c r="AF104" i="28"/>
  <c r="AF138" i="28" s="1"/>
  <c r="I124" i="28"/>
  <c r="AF105" i="28"/>
  <c r="AF139" i="28" s="1"/>
  <c r="K126" i="28"/>
  <c r="M127" i="28"/>
  <c r="AF109" i="28"/>
  <c r="AF143" i="28" s="1"/>
  <c r="AF112" i="28"/>
  <c r="AF146" i="28" s="1"/>
  <c r="K127" i="28"/>
  <c r="I125" i="28"/>
  <c r="AF103" i="28"/>
  <c r="AF137" i="28" s="1"/>
  <c r="AF129" i="28"/>
  <c r="AF111" i="28"/>
  <c r="AF145" i="28" s="1"/>
  <c r="AF101" i="28"/>
  <c r="AF100" i="28"/>
  <c r="AF134" i="28" s="1"/>
  <c r="AF117" i="28"/>
  <c r="AF151" i="28" s="1"/>
  <c r="AF113" i="28"/>
  <c r="AF99" i="28"/>
  <c r="AF127" i="28"/>
  <c r="AF161" i="28" s="1"/>
  <c r="AF119" i="28"/>
  <c r="AF153" i="28" s="1"/>
  <c r="AF108" i="28"/>
  <c r="AF142" i="28" s="1"/>
  <c r="AF121" i="28"/>
  <c r="AF155" i="28" s="1"/>
  <c r="AF120" i="28"/>
  <c r="AF154" i="28" s="1"/>
  <c r="AF107" i="28"/>
  <c r="AF141" i="28" s="1"/>
  <c r="AF102" i="28"/>
  <c r="AF136" i="28" s="1"/>
  <c r="AB104" i="28"/>
  <c r="AB138" i="28" s="1"/>
  <c r="AB125" i="28"/>
  <c r="AB105" i="28"/>
  <c r="AB127" i="28"/>
  <c r="AB129" i="28"/>
  <c r="AB163" i="28" s="1"/>
  <c r="AB100" i="28"/>
  <c r="AB134" i="28" s="1"/>
  <c r="AB112" i="28"/>
  <c r="I120" i="28"/>
  <c r="AB96" i="28"/>
  <c r="K123" i="28"/>
  <c r="G119" i="28"/>
  <c r="AB117" i="28"/>
  <c r="AB151" i="28" s="1"/>
  <c r="AB107" i="28"/>
  <c r="AB141" i="28" s="1"/>
  <c r="K122" i="28"/>
  <c r="F117" i="28"/>
  <c r="AB128" i="28"/>
  <c r="AB111" i="28"/>
  <c r="AB101" i="28"/>
  <c r="AB109" i="28"/>
  <c r="AB143" i="28" s="1"/>
  <c r="AB121" i="28"/>
  <c r="M123" i="28"/>
  <c r="AB120" i="28"/>
  <c r="AB154" i="28" s="1"/>
  <c r="AB99" i="28"/>
  <c r="AB103" i="28"/>
  <c r="AB137" i="28" s="1"/>
  <c r="AB108" i="28"/>
  <c r="AB142" i="28" s="1"/>
  <c r="AB113" i="28"/>
  <c r="AB119" i="28"/>
  <c r="AB153" i="28" s="1"/>
  <c r="I121" i="28"/>
  <c r="AB102" i="28"/>
  <c r="AB136" i="28" s="1"/>
  <c r="M130" i="28"/>
  <c r="BD101" i="28"/>
  <c r="BD135" i="28" s="1"/>
  <c r="BD111" i="28"/>
  <c r="BD145" i="28" s="1"/>
  <c r="BD105" i="28"/>
  <c r="BD139" i="28" s="1"/>
  <c r="BD104" i="28"/>
  <c r="BD138" i="28" s="1"/>
  <c r="BD127" i="28"/>
  <c r="BD161" i="28" s="1"/>
  <c r="BD113" i="28"/>
  <c r="BD147" i="28" s="1"/>
  <c r="BD128" i="28"/>
  <c r="BD162" i="28" s="1"/>
  <c r="BD112" i="28"/>
  <c r="BD146" i="28" s="1"/>
  <c r="BD102" i="28"/>
  <c r="BD136" i="28" s="1"/>
  <c r="BD120" i="28"/>
  <c r="BD154" i="28" s="1"/>
  <c r="BD119" i="28"/>
  <c r="BD153" i="28" s="1"/>
  <c r="BD125" i="28"/>
  <c r="BD159" i="28" s="1"/>
  <c r="K130" i="28"/>
  <c r="BD100" i="28"/>
  <c r="BD134" i="28" s="1"/>
  <c r="BD103" i="28"/>
  <c r="BD137" i="28" s="1"/>
  <c r="BD99" i="28"/>
  <c r="BD121" i="28"/>
  <c r="BD155" i="28" s="1"/>
  <c r="BD108" i="28"/>
  <c r="BD142" i="28" s="1"/>
  <c r="BD129" i="28"/>
  <c r="BD163" i="28" s="1"/>
  <c r="BD96" i="28"/>
  <c r="BD117" i="28"/>
  <c r="BD151" i="28" s="1"/>
  <c r="BD107" i="28"/>
  <c r="BD141" i="28" s="1"/>
  <c r="BD109" i="28"/>
  <c r="BD143" i="28" s="1"/>
  <c r="AC56" i="28"/>
  <c r="BG48" i="28"/>
  <c r="T45" i="5" l="1"/>
  <c r="T53" i="5" s="1"/>
  <c r="S55" i="5"/>
  <c r="AH203" i="28"/>
  <c r="AH219" i="28" s="1"/>
  <c r="N55" i="5"/>
  <c r="W55" i="5"/>
  <c r="Y203" i="28"/>
  <c r="Y219" i="28" s="1"/>
  <c r="AV203" i="28"/>
  <c r="AV237" i="28" s="1"/>
  <c r="AI203" i="28"/>
  <c r="AI219" i="28" s="1"/>
  <c r="AZ203" i="28"/>
  <c r="AZ237" i="28" s="1"/>
  <c r="AZ260" i="28" s="1"/>
  <c r="BC203" i="28"/>
  <c r="BC219" i="28" s="1"/>
  <c r="AL203" i="28"/>
  <c r="AL237" i="28" s="1"/>
  <c r="AL255" i="28" s="1"/>
  <c r="AS203" i="28"/>
  <c r="AS237" i="28" s="1"/>
  <c r="AG203" i="28"/>
  <c r="AG237" i="28" s="1"/>
  <c r="AU203" i="28"/>
  <c r="AU237" i="28" s="1"/>
  <c r="AU259" i="28" s="1"/>
  <c r="BB203" i="28"/>
  <c r="BB219" i="28" s="1"/>
  <c r="AY203" i="28"/>
  <c r="AY219" i="28" s="1"/>
  <c r="AX203" i="28"/>
  <c r="AX237" i="28" s="1"/>
  <c r="AX259" i="28" s="1"/>
  <c r="AA203" i="28"/>
  <c r="AA237" i="28" s="1"/>
  <c r="Z203" i="28"/>
  <c r="Z237" i="28" s="1"/>
  <c r="Z261" i="28" s="1"/>
  <c r="AW213" i="28"/>
  <c r="AW247" i="28" s="1"/>
  <c r="AP203" i="28"/>
  <c r="AP237" i="28" s="1"/>
  <c r="AQ203" i="28"/>
  <c r="AQ237" i="28" s="1"/>
  <c r="AR203" i="28"/>
  <c r="AR219" i="28" s="1"/>
  <c r="BA203" i="28"/>
  <c r="BA237" i="28" s="1"/>
  <c r="BA264" i="28" s="1"/>
  <c r="AC203" i="28"/>
  <c r="AC219" i="28" s="1"/>
  <c r="AT203" i="28"/>
  <c r="AT237" i="28" s="1"/>
  <c r="AT256" i="28" s="1"/>
  <c r="AD203" i="28"/>
  <c r="AD237" i="28" s="1"/>
  <c r="M221" i="28"/>
  <c r="AK203" i="28"/>
  <c r="AK219" i="28" s="1"/>
  <c r="AB203" i="28"/>
  <c r="AB237" i="28" s="1"/>
  <c r="AM203" i="28"/>
  <c r="AM237" i="28" s="1"/>
  <c r="AJ203" i="28"/>
  <c r="AJ237" i="28" s="1"/>
  <c r="AE203" i="28"/>
  <c r="AE237" i="28" s="1"/>
  <c r="AN203" i="28"/>
  <c r="AN237" i="28" s="1"/>
  <c r="AN258" i="28" s="1"/>
  <c r="AF203" i="28"/>
  <c r="AF237" i="28" s="1"/>
  <c r="AF259" i="28" s="1"/>
  <c r="AW218" i="28"/>
  <c r="AW252" i="28" s="1"/>
  <c r="AW215" i="28"/>
  <c r="AW249" i="28" s="1"/>
  <c r="P48" i="5"/>
  <c r="P53" i="5"/>
  <c r="P49" i="5"/>
  <c r="AU39" i="28"/>
  <c r="AW199" i="28"/>
  <c r="AW233" i="28" s="1"/>
  <c r="AW217" i="28"/>
  <c r="AW251" i="28" s="1"/>
  <c r="AW185" i="28"/>
  <c r="AW210" i="28"/>
  <c r="AW244" i="28" s="1"/>
  <c r="AI237" i="28"/>
  <c r="AI259" i="28" s="1"/>
  <c r="BA39" i="28"/>
  <c r="AH39" i="28"/>
  <c r="AT39" i="28"/>
  <c r="AI39" i="28"/>
  <c r="AX39" i="28"/>
  <c r="AW57" i="28"/>
  <c r="AW79" i="28" s="1"/>
  <c r="AC237" i="28"/>
  <c r="AC263" i="28" s="1"/>
  <c r="AC57" i="28"/>
  <c r="AC73" i="28" s="1"/>
  <c r="AK237" i="28"/>
  <c r="AK255" i="28" s="1"/>
  <c r="AB81" i="28"/>
  <c r="AM57" i="28"/>
  <c r="AM81" i="28" s="1"/>
  <c r="AK81" i="28"/>
  <c r="Y78" i="28"/>
  <c r="AS62" i="28" s="1"/>
  <c r="Y83" i="28"/>
  <c r="AR57" i="28"/>
  <c r="AR79" i="28" s="1"/>
  <c r="Y84" i="28"/>
  <c r="AY84" i="28"/>
  <c r="AY78" i="28"/>
  <c r="AY73" i="28"/>
  <c r="AY74" i="28" s="1"/>
  <c r="AY77" i="28"/>
  <c r="AY76" i="28"/>
  <c r="AY75" i="28"/>
  <c r="AY82" i="28"/>
  <c r="Y81" i="28"/>
  <c r="Y79" i="28"/>
  <c r="AS63" i="28" s="1"/>
  <c r="Y75" i="28"/>
  <c r="Y77" i="28"/>
  <c r="Y80" i="28"/>
  <c r="Y82" i="28"/>
  <c r="AS66" i="28" s="1"/>
  <c r="Y73" i="28"/>
  <c r="Y74" i="28" s="1"/>
  <c r="Y39" i="28"/>
  <c r="AY39" i="28"/>
  <c r="AH237" i="28"/>
  <c r="AH264" i="28" s="1"/>
  <c r="Y229" i="28"/>
  <c r="BD237" i="28"/>
  <c r="BD261" i="28" s="1"/>
  <c r="AJ39" i="28"/>
  <c r="AW202" i="28"/>
  <c r="AW236" i="28" s="1"/>
  <c r="M205" i="28"/>
  <c r="AW208" i="28"/>
  <c r="AW242" i="28" s="1"/>
  <c r="AW200" i="28"/>
  <c r="AW234" i="28" s="1"/>
  <c r="AW205" i="28"/>
  <c r="AW239" i="28" s="1"/>
  <c r="AW190" i="28"/>
  <c r="AW224" i="28" s="1"/>
  <c r="AW192" i="28"/>
  <c r="AW226" i="28" s="1"/>
  <c r="AW197" i="28"/>
  <c r="AW231" i="28" s="1"/>
  <c r="AW211" i="28"/>
  <c r="AW245" i="28" s="1"/>
  <c r="AW188" i="28"/>
  <c r="AW222" i="28" s="1"/>
  <c r="AW194" i="28"/>
  <c r="AW228" i="28" s="1"/>
  <c r="AW209" i="28"/>
  <c r="AW243" i="28" s="1"/>
  <c r="AW201" i="28"/>
  <c r="AW235" i="28" s="1"/>
  <c r="AW196" i="28"/>
  <c r="AW230" i="28" s="1"/>
  <c r="AW204" i="28"/>
  <c r="AW238" i="28" s="1"/>
  <c r="AW203" i="28"/>
  <c r="AW198" i="28"/>
  <c r="AW232" i="28" s="1"/>
  <c r="AW191" i="28"/>
  <c r="AW225" i="28" s="1"/>
  <c r="AW216" i="28"/>
  <c r="AW250" i="28" s="1"/>
  <c r="AW193" i="28"/>
  <c r="AW227" i="28" s="1"/>
  <c r="AW214" i="28"/>
  <c r="AW248" i="28" s="1"/>
  <c r="AW212" i="28"/>
  <c r="AW246" i="28" s="1"/>
  <c r="AW206" i="28"/>
  <c r="AW240" i="28" s="1"/>
  <c r="AW189" i="28"/>
  <c r="AW223" i="28" s="1"/>
  <c r="Z39" i="28"/>
  <c r="AW207" i="28"/>
  <c r="AW241" i="28" s="1"/>
  <c r="AA39" i="28"/>
  <c r="AB84" i="28"/>
  <c r="AK76" i="28"/>
  <c r="AB77" i="28"/>
  <c r="AB78" i="28"/>
  <c r="AK75" i="28"/>
  <c r="BD84" i="28"/>
  <c r="AB82" i="28"/>
  <c r="AK82" i="28"/>
  <c r="BD79" i="28"/>
  <c r="BD80" i="28"/>
  <c r="AN39" i="28"/>
  <c r="P55" i="5"/>
  <c r="P47" i="5"/>
  <c r="P54" i="5"/>
  <c r="BB57" i="28"/>
  <c r="AK78" i="28"/>
  <c r="AK84" i="28"/>
  <c r="AK83" i="28"/>
  <c r="AW237" i="28"/>
  <c r="AK79" i="28"/>
  <c r="AK77" i="28"/>
  <c r="AK80" i="28"/>
  <c r="AB83" i="28"/>
  <c r="AB76" i="28"/>
  <c r="AB75" i="28"/>
  <c r="AD39" i="28"/>
  <c r="BD77" i="28"/>
  <c r="BD81" i="28"/>
  <c r="AB39" i="28"/>
  <c r="P52" i="5"/>
  <c r="P51" i="5"/>
  <c r="AB80" i="28"/>
  <c r="AB79" i="28"/>
  <c r="AW229" i="28"/>
  <c r="BD78" i="28"/>
  <c r="BD82" i="28"/>
  <c r="AZ39" i="28"/>
  <c r="BD83" i="28"/>
  <c r="BD73" i="28"/>
  <c r="BD74" i="28" s="1"/>
  <c r="P46" i="5"/>
  <c r="BD76" i="28"/>
  <c r="BD39" i="28"/>
  <c r="T51" i="5"/>
  <c r="Q48" i="5"/>
  <c r="Q49" i="5"/>
  <c r="T47" i="5"/>
  <c r="AZ77" i="28"/>
  <c r="AF39" i="28"/>
  <c r="AZ83" i="28"/>
  <c r="AZ73" i="28"/>
  <c r="AZ74" i="28" s="1"/>
  <c r="AV78" i="28"/>
  <c r="AV79" i="28"/>
  <c r="AV75" i="28"/>
  <c r="AZ79" i="28"/>
  <c r="AV39" i="28"/>
  <c r="AZ81" i="28"/>
  <c r="AZ76" i="28"/>
  <c r="AZ84" i="28"/>
  <c r="AZ82" i="28"/>
  <c r="AZ80" i="28"/>
  <c r="AZ75" i="28"/>
  <c r="AE82" i="28"/>
  <c r="AE75" i="28"/>
  <c r="AE83" i="28"/>
  <c r="AE84" i="28"/>
  <c r="AE76" i="28"/>
  <c r="AE80" i="28"/>
  <c r="AE77" i="28"/>
  <c r="AE78" i="28"/>
  <c r="AE81" i="28"/>
  <c r="AE73" i="28"/>
  <c r="AE74" i="28" s="1"/>
  <c r="AE79" i="28"/>
  <c r="BC84" i="28"/>
  <c r="BC83" i="28"/>
  <c r="AA75" i="28"/>
  <c r="AA82" i="28"/>
  <c r="AA84" i="28"/>
  <c r="AA77" i="28"/>
  <c r="AA79" i="28"/>
  <c r="AA73" i="28"/>
  <c r="AA74" i="28" s="1"/>
  <c r="AA78" i="28"/>
  <c r="AA83" i="28"/>
  <c r="AA81" i="28"/>
  <c r="AA80" i="28"/>
  <c r="AA76" i="28"/>
  <c r="AE39" i="28"/>
  <c r="BC39" i="28"/>
  <c r="AX82" i="28"/>
  <c r="AX81" i="28"/>
  <c r="AX84" i="28"/>
  <c r="AX73" i="28"/>
  <c r="AX74" i="28" s="1"/>
  <c r="AX75" i="28"/>
  <c r="AD77" i="28"/>
  <c r="AX83" i="28"/>
  <c r="AX76" i="28"/>
  <c r="AX80" i="28"/>
  <c r="AD81" i="28"/>
  <c r="AX77" i="28"/>
  <c r="AX79" i="28"/>
  <c r="BC77" i="28"/>
  <c r="Z79" i="28"/>
  <c r="Z81" i="28"/>
  <c r="Z78" i="28"/>
  <c r="AV82" i="28"/>
  <c r="AV80" i="28"/>
  <c r="AY80" i="28"/>
  <c r="AY81" i="28"/>
  <c r="AY79" i="28"/>
  <c r="AJ83" i="28"/>
  <c r="AV77" i="28"/>
  <c r="AY83" i="28"/>
  <c r="AJ76" i="28"/>
  <c r="Z73" i="28"/>
  <c r="Z74" i="28" s="1"/>
  <c r="Z77" i="28"/>
  <c r="Z82" i="28"/>
  <c r="Z76" i="28"/>
  <c r="BC82" i="28"/>
  <c r="BC76" i="28"/>
  <c r="BC75" i="28"/>
  <c r="BC78" i="28"/>
  <c r="BC79" i="28"/>
  <c r="Z80" i="28"/>
  <c r="Z84" i="28"/>
  <c r="BC80" i="28"/>
  <c r="BC73" i="28"/>
  <c r="BC74" i="28" s="1"/>
  <c r="BC81" i="28"/>
  <c r="Z75" i="28"/>
  <c r="AV81" i="28"/>
  <c r="AV84" i="28"/>
  <c r="AV76" i="28"/>
  <c r="AJ84" i="28"/>
  <c r="AJ79" i="28"/>
  <c r="AJ73" i="28"/>
  <c r="AJ74" i="28" s="1"/>
  <c r="AJ82" i="28"/>
  <c r="AJ77" i="28"/>
  <c r="AJ81" i="28"/>
  <c r="AV73" i="28"/>
  <c r="AV74" i="28" s="1"/>
  <c r="AV83" i="28"/>
  <c r="AJ80" i="28"/>
  <c r="AJ78" i="28"/>
  <c r="AD76" i="28"/>
  <c r="AD80" i="28"/>
  <c r="AD84" i="28"/>
  <c r="AD73" i="28"/>
  <c r="AD74" i="28" s="1"/>
  <c r="AD79" i="28"/>
  <c r="AD83" i="28"/>
  <c r="AD75" i="28"/>
  <c r="AD78" i="28"/>
  <c r="AF124" i="28"/>
  <c r="AF158" i="28" s="1"/>
  <c r="AF12" i="5"/>
  <c r="T50" i="5"/>
  <c r="T54" i="5"/>
  <c r="Q52" i="5"/>
  <c r="T46" i="5"/>
  <c r="Q55" i="5"/>
  <c r="Q51" i="5"/>
  <c r="Z118" i="28"/>
  <c r="Z152" i="28" s="1"/>
  <c r="Q46" i="5"/>
  <c r="T49" i="5"/>
  <c r="T52" i="5"/>
  <c r="Q53" i="5"/>
  <c r="T48" i="5"/>
  <c r="Q47" i="5"/>
  <c r="AF17" i="5"/>
  <c r="Q54" i="5"/>
  <c r="X55" i="5"/>
  <c r="M53" i="5"/>
  <c r="M54" i="5"/>
  <c r="M52" i="5"/>
  <c r="AG2" i="5"/>
  <c r="AH2" i="5" s="1"/>
  <c r="V50" i="5"/>
  <c r="V54" i="5"/>
  <c r="V46" i="5"/>
  <c r="V53" i="5"/>
  <c r="V52" i="5"/>
  <c r="V47" i="5"/>
  <c r="V51" i="5"/>
  <c r="AB124" i="28"/>
  <c r="AB158" i="28" s="1"/>
  <c r="Z124" i="28"/>
  <c r="Z158" i="28" s="1"/>
  <c r="AF16" i="5"/>
  <c r="M50" i="5"/>
  <c r="V48" i="5"/>
  <c r="BD124" i="28"/>
  <c r="BD158" i="28" s="1"/>
  <c r="M47" i="5"/>
  <c r="M51" i="5"/>
  <c r="M48" i="5"/>
  <c r="AA49" i="5"/>
  <c r="AA54" i="5"/>
  <c r="AF13" i="5"/>
  <c r="AF5" i="5"/>
  <c r="AF4" i="5"/>
  <c r="AG16" i="5"/>
  <c r="AH16" i="5" s="1"/>
  <c r="AA46" i="5"/>
  <c r="AA50" i="5"/>
  <c r="AF10" i="5"/>
  <c r="AF7" i="5"/>
  <c r="AF9" i="5"/>
  <c r="AF3" i="5"/>
  <c r="AF14" i="5"/>
  <c r="AF15" i="5"/>
  <c r="AA52" i="5"/>
  <c r="AA53" i="5"/>
  <c r="AA48" i="5"/>
  <c r="AG11" i="5"/>
  <c r="AH11" i="5" s="1"/>
  <c r="AG7" i="5"/>
  <c r="AH7" i="5" s="1"/>
  <c r="AG3" i="5"/>
  <c r="AH3" i="5" s="1"/>
  <c r="AG4" i="5"/>
  <c r="AH4" i="5" s="1"/>
  <c r="M55" i="5"/>
  <c r="M46" i="5"/>
  <c r="M49" i="5"/>
  <c r="AA47" i="5"/>
  <c r="AA51" i="5"/>
  <c r="AF8" i="5"/>
  <c r="AF11" i="5"/>
  <c r="AG9" i="5"/>
  <c r="AH9" i="5" s="1"/>
  <c r="AF6" i="5"/>
  <c r="AF2" i="5"/>
  <c r="BD115" i="28"/>
  <c r="BD149" i="28" s="1"/>
  <c r="AF116" i="28"/>
  <c r="AF150" i="28" s="1"/>
  <c r="AB126" i="28"/>
  <c r="AB160" i="28" s="1"/>
  <c r="AB116" i="28"/>
  <c r="AB150" i="28" s="1"/>
  <c r="AF110" i="28"/>
  <c r="AF144" i="28" s="1"/>
  <c r="BD106" i="28"/>
  <c r="BD140" i="28" s="1"/>
  <c r="AN116" i="28"/>
  <c r="AN150" i="28" s="1"/>
  <c r="AF106" i="28"/>
  <c r="AF140" i="28" s="1"/>
  <c r="Z116" i="28"/>
  <c r="Z150" i="28" s="1"/>
  <c r="AB106" i="28"/>
  <c r="AB140" i="28" s="1"/>
  <c r="Z106" i="28"/>
  <c r="Z140" i="28" s="1"/>
  <c r="Z143" i="28"/>
  <c r="BD126" i="28"/>
  <c r="BD160" i="28" s="1"/>
  <c r="AB115" i="28"/>
  <c r="AB149" i="28" s="1"/>
  <c r="AF115" i="28"/>
  <c r="AF149" i="28" s="1"/>
  <c r="Z115" i="28"/>
  <c r="Z149" i="28" s="1"/>
  <c r="AF126" i="28"/>
  <c r="AF160" i="28" s="1"/>
  <c r="Z126" i="28"/>
  <c r="Z160" i="28" s="1"/>
  <c r="BG232" i="28"/>
  <c r="AN79" i="28"/>
  <c r="AN78" i="28"/>
  <c r="AN75" i="28"/>
  <c r="AN73" i="28"/>
  <c r="AN74" i="28" s="1"/>
  <c r="AN82" i="28"/>
  <c r="AN81" i="28"/>
  <c r="AN76" i="28"/>
  <c r="AN80" i="28"/>
  <c r="AN77" i="28"/>
  <c r="AN84" i="28"/>
  <c r="AN83" i="28"/>
  <c r="AL79" i="28"/>
  <c r="AL77" i="28"/>
  <c r="AL82" i="28"/>
  <c r="AL75" i="28"/>
  <c r="AL76" i="28"/>
  <c r="AL78" i="28"/>
  <c r="AL83" i="28"/>
  <c r="AL81" i="28"/>
  <c r="AL80" i="28"/>
  <c r="AL73" i="28"/>
  <c r="AL74" i="28" s="1"/>
  <c r="AL84" i="28"/>
  <c r="AF76" i="28"/>
  <c r="AF73" i="28"/>
  <c r="AF74" i="28" s="1"/>
  <c r="AF81" i="28"/>
  <c r="AF77" i="28"/>
  <c r="AF82" i="28"/>
  <c r="AF78" i="28"/>
  <c r="AF79" i="28"/>
  <c r="AF80" i="28"/>
  <c r="AF75" i="28"/>
  <c r="AF84" i="28"/>
  <c r="AF83" i="28"/>
  <c r="BD219" i="28"/>
  <c r="AS235" i="28"/>
  <c r="AS252" i="28"/>
  <c r="BG55" i="28"/>
  <c r="AF118" i="28"/>
  <c r="AF152" i="28" s="1"/>
  <c r="BD118" i="28"/>
  <c r="BD152" i="28" s="1"/>
  <c r="AB118" i="28"/>
  <c r="AB152" i="28" s="1"/>
  <c r="BD110" i="28"/>
  <c r="BD144" i="28" s="1"/>
  <c r="Z162" i="28"/>
  <c r="AB110" i="28"/>
  <c r="AB144" i="28" s="1"/>
  <c r="K132" i="28"/>
  <c r="M133" i="28"/>
  <c r="K133" i="28"/>
  <c r="AM114" i="28" s="1"/>
  <c r="Y106" i="28"/>
  <c r="M140" i="28"/>
  <c r="Y118" i="28"/>
  <c r="Y152" i="28" s="1"/>
  <c r="M134" i="28"/>
  <c r="Y115" i="28"/>
  <c r="Y149" i="28" s="1"/>
  <c r="Z110" i="28"/>
  <c r="Z144" i="28" s="1"/>
  <c r="M136" i="28"/>
  <c r="Y116" i="28"/>
  <c r="Y150" i="28" s="1"/>
  <c r="AS55" i="28"/>
  <c r="AS60" i="28"/>
  <c r="Y237" i="28"/>
  <c r="BC237" i="28"/>
  <c r="AP69" i="28"/>
  <c r="AS70" i="28"/>
  <c r="AS48" i="28"/>
  <c r="AG48" i="28"/>
  <c r="AS234" i="28"/>
  <c r="AS248" i="28"/>
  <c r="AP247" i="28"/>
  <c r="AS224" i="28"/>
  <c r="AS227" i="28"/>
  <c r="AG224" i="28"/>
  <c r="BG236" i="28"/>
  <c r="AG252" i="28"/>
  <c r="BG234" i="28"/>
  <c r="AS222" i="28"/>
  <c r="AG236" i="28"/>
  <c r="AS251" i="28"/>
  <c r="AS236" i="28"/>
  <c r="AG222" i="28"/>
  <c r="AP243" i="28"/>
  <c r="AS226" i="28"/>
  <c r="AS232" i="28"/>
  <c r="AP240" i="28"/>
  <c r="AS223" i="28"/>
  <c r="AS244" i="28"/>
  <c r="AP225" i="28"/>
  <c r="BG230" i="28"/>
  <c r="BG235" i="28"/>
  <c r="BG233" i="28"/>
  <c r="AO197" i="28"/>
  <c r="AO231" i="28" s="1"/>
  <c r="AO216" i="28"/>
  <c r="AO250" i="28" s="1"/>
  <c r="AO192" i="28"/>
  <c r="AO226" i="28" s="1"/>
  <c r="AO189" i="28"/>
  <c r="AO223" i="28" s="1"/>
  <c r="AO212" i="28"/>
  <c r="AO246" i="28" s="1"/>
  <c r="AO205" i="28"/>
  <c r="AO239" i="28" s="1"/>
  <c r="AO211" i="28"/>
  <c r="AO245" i="28" s="1"/>
  <c r="M189" i="28"/>
  <c r="AO194" i="28"/>
  <c r="AO228" i="28" s="1"/>
  <c r="AO202" i="28"/>
  <c r="AO236" i="28" s="1"/>
  <c r="AO209" i="28"/>
  <c r="AO243" i="28" s="1"/>
  <c r="AO190" i="28"/>
  <c r="AO224" i="28" s="1"/>
  <c r="AO185" i="28"/>
  <c r="BG238" i="28" s="1"/>
  <c r="AO207" i="28"/>
  <c r="AO241" i="28" s="1"/>
  <c r="AO208" i="28"/>
  <c r="AO242" i="28" s="1"/>
  <c r="AO214" i="28"/>
  <c r="AO248" i="28" s="1"/>
  <c r="AO215" i="28"/>
  <c r="AO188" i="28"/>
  <c r="AO204" i="28"/>
  <c r="AO238" i="28" s="1"/>
  <c r="AO218" i="28"/>
  <c r="AO252" i="28" s="1"/>
  <c r="AO203" i="28"/>
  <c r="AO237" i="28" s="1"/>
  <c r="AO200" i="28"/>
  <c r="AO234" i="28" s="1"/>
  <c r="AO193" i="28"/>
  <c r="AO227" i="28" s="1"/>
  <c r="AO198" i="28"/>
  <c r="AO232" i="28" s="1"/>
  <c r="AO206" i="28"/>
  <c r="AO240" i="28" s="1"/>
  <c r="AO210" i="28"/>
  <c r="AO244" i="28" s="1"/>
  <c r="AO191" i="28"/>
  <c r="AO225" i="28" s="1"/>
  <c r="AO196" i="28"/>
  <c r="AO230" i="28" s="1"/>
  <c r="AO213" i="28"/>
  <c r="AO247" i="28" s="1"/>
  <c r="AO199" i="28"/>
  <c r="AO233" i="28" s="1"/>
  <c r="AO195" i="28"/>
  <c r="AO229" i="28" s="1"/>
  <c r="AO201" i="28"/>
  <c r="AO235" i="28" s="1"/>
  <c r="AO217" i="28"/>
  <c r="AO251" i="28" s="1"/>
  <c r="AS250" i="28"/>
  <c r="AS228" i="28"/>
  <c r="AG228" i="28"/>
  <c r="AO249" i="28"/>
  <c r="AP249" i="28"/>
  <c r="BG237" i="28"/>
  <c r="AP222" i="28"/>
  <c r="AQ222" i="28"/>
  <c r="AE119" i="28"/>
  <c r="AE153" i="28" s="1"/>
  <c r="AE111" i="28"/>
  <c r="AE145" i="28" s="1"/>
  <c r="AE129" i="28"/>
  <c r="AE163" i="28" s="1"/>
  <c r="AE123" i="28"/>
  <c r="AE157" i="28" s="1"/>
  <c r="AE99" i="28"/>
  <c r="M119" i="28"/>
  <c r="AE124" i="28"/>
  <c r="AE158" i="28" s="1"/>
  <c r="AE96" i="28"/>
  <c r="K118" i="28"/>
  <c r="AE120" i="28"/>
  <c r="AE154" i="28" s="1"/>
  <c r="AE112" i="28"/>
  <c r="AE146" i="28" s="1"/>
  <c r="AE117" i="28"/>
  <c r="AE151" i="28" s="1"/>
  <c r="I116" i="28"/>
  <c r="K119" i="28"/>
  <c r="AE101" i="28"/>
  <c r="AE135" i="28" s="1"/>
  <c r="AE103" i="28"/>
  <c r="AE137" i="28" s="1"/>
  <c r="AE107" i="28"/>
  <c r="AE141" i="28" s="1"/>
  <c r="AE126" i="28"/>
  <c r="AE160" i="28" s="1"/>
  <c r="AE121" i="28"/>
  <c r="AE155" i="28" s="1"/>
  <c r="AE109" i="28"/>
  <c r="AE143" i="28" s="1"/>
  <c r="AE127" i="28"/>
  <c r="AE161" i="28" s="1"/>
  <c r="AE104" i="28"/>
  <c r="AE138" i="28" s="1"/>
  <c r="AE110" i="28"/>
  <c r="AE144" i="28" s="1"/>
  <c r="AE108" i="28"/>
  <c r="AE142" i="28" s="1"/>
  <c r="AE113" i="28"/>
  <c r="AE147" i="28" s="1"/>
  <c r="AE128" i="28"/>
  <c r="AE162" i="28" s="1"/>
  <c r="AE102" i="28"/>
  <c r="AE136" i="28" s="1"/>
  <c r="AE100" i="28"/>
  <c r="I117" i="28"/>
  <c r="AE115" i="28"/>
  <c r="AE149" i="28" s="1"/>
  <c r="AE116" i="28"/>
  <c r="AE150" i="28" s="1"/>
  <c r="AE105" i="28"/>
  <c r="AE125" i="28"/>
  <c r="AE159" i="28" s="1"/>
  <c r="AE106" i="28"/>
  <c r="AE140" i="28" s="1"/>
  <c r="AE118" i="28"/>
  <c r="AE152" i="28" s="1"/>
  <c r="AL123" i="28"/>
  <c r="AL129" i="28"/>
  <c r="AL163" i="28" s="1"/>
  <c r="AL102" i="28"/>
  <c r="AL120" i="28"/>
  <c r="AL155" i="28" s="1"/>
  <c r="AL109" i="28"/>
  <c r="AL143" i="28" s="1"/>
  <c r="AL128" i="28"/>
  <c r="AL162" i="28" s="1"/>
  <c r="AL105" i="28"/>
  <c r="AL139" i="28" s="1"/>
  <c r="AL99" i="28"/>
  <c r="AL125" i="28"/>
  <c r="AL159" i="28" s="1"/>
  <c r="AL127" i="28"/>
  <c r="AL161" i="28" s="1"/>
  <c r="AL110" i="28"/>
  <c r="AL144" i="28" s="1"/>
  <c r="AL107" i="28"/>
  <c r="AL141" i="28" s="1"/>
  <c r="AL119" i="28"/>
  <c r="AL108" i="28"/>
  <c r="M121" i="28"/>
  <c r="AL96" i="28"/>
  <c r="AL100" i="28"/>
  <c r="AL134" i="28" s="1"/>
  <c r="AL112" i="28"/>
  <c r="AL104" i="28"/>
  <c r="AL138" i="28" s="1"/>
  <c r="AL111" i="28"/>
  <c r="AL145" i="28" s="1"/>
  <c r="AL126" i="28"/>
  <c r="AL121" i="28"/>
  <c r="AL118" i="28"/>
  <c r="AL152" i="28" s="1"/>
  <c r="K120" i="28"/>
  <c r="AL115" i="28"/>
  <c r="AL149" i="28" s="1"/>
  <c r="AL103" i="28"/>
  <c r="AL113" i="28"/>
  <c r="AL147" i="28" s="1"/>
  <c r="AL116" i="28"/>
  <c r="AL150" i="28" s="1"/>
  <c r="K121" i="28"/>
  <c r="AL124" i="28"/>
  <c r="AL101" i="28"/>
  <c r="AL135" i="28" s="1"/>
  <c r="AL106" i="28"/>
  <c r="AL140" i="28" s="1"/>
  <c r="AL117" i="28"/>
  <c r="AZ105" i="28"/>
  <c r="AZ139" i="28" s="1"/>
  <c r="AZ103" i="28"/>
  <c r="AZ137" i="28" s="1"/>
  <c r="AZ110" i="28"/>
  <c r="AZ144" i="28" s="1"/>
  <c r="AZ109" i="28"/>
  <c r="AZ143" i="28" s="1"/>
  <c r="AZ128" i="28"/>
  <c r="AZ162" i="28" s="1"/>
  <c r="AZ124" i="28"/>
  <c r="AZ158" i="28" s="1"/>
  <c r="AZ123" i="28"/>
  <c r="AZ157" i="28" s="1"/>
  <c r="M122" i="28"/>
  <c r="AZ113" i="28"/>
  <c r="AZ147" i="28" s="1"/>
  <c r="AZ99" i="28"/>
  <c r="AZ120" i="28"/>
  <c r="AZ154" i="28" s="1"/>
  <c r="AZ125" i="28"/>
  <c r="AZ159" i="28" s="1"/>
  <c r="AZ126" i="28"/>
  <c r="AZ160" i="28" s="1"/>
  <c r="AZ119" i="28"/>
  <c r="AZ153" i="28" s="1"/>
  <c r="AZ107" i="28"/>
  <c r="AZ141" i="28" s="1"/>
  <c r="AZ102" i="28"/>
  <c r="AZ136" i="28" s="1"/>
  <c r="AZ108" i="28"/>
  <c r="AZ142" i="28" s="1"/>
  <c r="AZ121" i="28"/>
  <c r="AZ155" i="28" s="1"/>
  <c r="AZ104" i="28"/>
  <c r="AZ138" i="28" s="1"/>
  <c r="AZ111" i="28"/>
  <c r="AZ145" i="28" s="1"/>
  <c r="AZ112" i="28"/>
  <c r="AZ146" i="28" s="1"/>
  <c r="AZ118" i="28"/>
  <c r="AZ152" i="28" s="1"/>
  <c r="AZ117" i="28"/>
  <c r="AZ151" i="28" s="1"/>
  <c r="AZ101" i="28"/>
  <c r="AZ135" i="28" s="1"/>
  <c r="AZ127" i="28"/>
  <c r="AZ161" i="28" s="1"/>
  <c r="AZ106" i="28"/>
  <c r="AZ140" i="28" s="1"/>
  <c r="AZ96" i="28"/>
  <c r="AZ116" i="28"/>
  <c r="AZ150" i="28" s="1"/>
  <c r="AZ129" i="28"/>
  <c r="AZ163" i="28" s="1"/>
  <c r="AZ115" i="28"/>
  <c r="AZ149" i="28" s="1"/>
  <c r="AZ100" i="28"/>
  <c r="AZ134" i="28" s="1"/>
  <c r="AB139" i="28"/>
  <c r="AB146" i="28"/>
  <c r="AF163" i="28"/>
  <c r="Z133" i="28"/>
  <c r="Z136" i="28"/>
  <c r="Z151" i="28"/>
  <c r="Z153" i="28"/>
  <c r="Z141" i="28"/>
  <c r="Z137" i="28"/>
  <c r="Z142" i="28"/>
  <c r="Z146" i="28"/>
  <c r="Z154" i="28"/>
  <c r="BB112" i="28"/>
  <c r="M126" i="28"/>
  <c r="BB102" i="28"/>
  <c r="BB136" i="28" s="1"/>
  <c r="BB128" i="28"/>
  <c r="BB109" i="28"/>
  <c r="BB127" i="28"/>
  <c r="BB161" i="28" s="1"/>
  <c r="BB111" i="28"/>
  <c r="BB117" i="28"/>
  <c r="BB151" i="28" s="1"/>
  <c r="BB104" i="28"/>
  <c r="BB100" i="28"/>
  <c r="BB129" i="28"/>
  <c r="BB163" i="28" s="1"/>
  <c r="BB107" i="28"/>
  <c r="BB141" i="28" s="1"/>
  <c r="BB123" i="28"/>
  <c r="BB157" i="28" s="1"/>
  <c r="BB125" i="28"/>
  <c r="BB110" i="28"/>
  <c r="BB144" i="28" s="1"/>
  <c r="BB108" i="28"/>
  <c r="BB142" i="28" s="1"/>
  <c r="BB124" i="28"/>
  <c r="BB158" i="28" s="1"/>
  <c r="BB99" i="28"/>
  <c r="BB96" i="28"/>
  <c r="BB101" i="28"/>
  <c r="BB105" i="28"/>
  <c r="BB120" i="28"/>
  <c r="BB154" i="28" s="1"/>
  <c r="BB103" i="28"/>
  <c r="BB106" i="28"/>
  <c r="BB140" i="28" s="1"/>
  <c r="BB118" i="28"/>
  <c r="BB152" i="28" s="1"/>
  <c r="BB115" i="28"/>
  <c r="BB149" i="28" s="1"/>
  <c r="BB121" i="28"/>
  <c r="BB116" i="28"/>
  <c r="BB150" i="28" s="1"/>
  <c r="BB126" i="28"/>
  <c r="BB160" i="28" s="1"/>
  <c r="BB119" i="28"/>
  <c r="BB153" i="28" s="1"/>
  <c r="BB113" i="28"/>
  <c r="M150" i="28"/>
  <c r="Y123" i="28"/>
  <c r="Y157" i="28" s="1"/>
  <c r="AN123" i="28"/>
  <c r="AN157" i="28" s="1"/>
  <c r="Z123" i="28"/>
  <c r="Z157" i="28" s="1"/>
  <c r="AF123" i="28"/>
  <c r="AF157" i="28" s="1"/>
  <c r="BD123" i="28"/>
  <c r="BD157" i="28" s="1"/>
  <c r="Z163" i="28"/>
  <c r="BD133" i="28"/>
  <c r="AB147" i="28"/>
  <c r="AB162" i="28"/>
  <c r="AB133" i="28"/>
  <c r="AB123" i="28"/>
  <c r="AB157" i="28" s="1"/>
  <c r="AF133" i="28"/>
  <c r="AB155" i="28"/>
  <c r="Z155" i="28"/>
  <c r="AF135" i="28"/>
  <c r="AF147" i="28"/>
  <c r="Z134" i="28"/>
  <c r="BG134" i="28"/>
  <c r="AA99" i="28"/>
  <c r="I105" i="28"/>
  <c r="K107" i="28"/>
  <c r="AA124" i="28"/>
  <c r="AA158" i="28" s="1"/>
  <c r="AA102" i="28"/>
  <c r="AA110" i="28"/>
  <c r="K106" i="28"/>
  <c r="M107" i="28"/>
  <c r="AA109" i="28"/>
  <c r="AA143" i="28" s="1"/>
  <c r="AA96" i="28"/>
  <c r="BG135" i="28" s="1"/>
  <c r="AA111" i="28"/>
  <c r="AA125" i="28"/>
  <c r="AA108" i="28"/>
  <c r="AA120" i="28"/>
  <c r="AA154" i="28" s="1"/>
  <c r="AA119" i="28"/>
  <c r="AA153" i="28" s="1"/>
  <c r="AA129" i="28"/>
  <c r="AA163" i="28" s="1"/>
  <c r="AA112" i="28"/>
  <c r="F101" i="28"/>
  <c r="G103" i="28"/>
  <c r="AA100" i="28"/>
  <c r="AA134" i="28" s="1"/>
  <c r="AA105" i="28"/>
  <c r="AA101" i="28"/>
  <c r="AA107" i="28"/>
  <c r="AA141" i="28" s="1"/>
  <c r="AA126" i="28"/>
  <c r="AA160" i="28" s="1"/>
  <c r="AA121" i="28"/>
  <c r="AA128" i="28"/>
  <c r="AA123" i="28"/>
  <c r="AA157" i="28" s="1"/>
  <c r="I104" i="28"/>
  <c r="AA103" i="28"/>
  <c r="AA118" i="28"/>
  <c r="AA152" i="28" s="1"/>
  <c r="AA116" i="28"/>
  <c r="AA150" i="28" s="1"/>
  <c r="AA106" i="28"/>
  <c r="AA140" i="28" s="1"/>
  <c r="AA113" i="28"/>
  <c r="AA117" i="28"/>
  <c r="AA151" i="28" s="1"/>
  <c r="AA127" i="28"/>
  <c r="AA104" i="28"/>
  <c r="AA138" i="28" s="1"/>
  <c r="AA115" i="28"/>
  <c r="AA149" i="28" s="1"/>
  <c r="AD112" i="28"/>
  <c r="AD146" i="28" s="1"/>
  <c r="AD113" i="28"/>
  <c r="AD101" i="28"/>
  <c r="AD123" i="28"/>
  <c r="AD157" i="28" s="1"/>
  <c r="AD100" i="28"/>
  <c r="AD129" i="28"/>
  <c r="AD107" i="28"/>
  <c r="AD116" i="28"/>
  <c r="AD150" i="28" s="1"/>
  <c r="AD115" i="28"/>
  <c r="AD149" i="28" s="1"/>
  <c r="AD99" i="28"/>
  <c r="AD119" i="28"/>
  <c r="AD153" i="28" s="1"/>
  <c r="AD111" i="28"/>
  <c r="AD145" i="28" s="1"/>
  <c r="AD117" i="28"/>
  <c r="AD151" i="28" s="1"/>
  <c r="AD105" i="28"/>
  <c r="AD120" i="28"/>
  <c r="AD154" i="28" s="1"/>
  <c r="I108" i="28"/>
  <c r="AD110" i="28"/>
  <c r="AD144" i="28" s="1"/>
  <c r="AD109" i="28"/>
  <c r="AD143" i="28" s="1"/>
  <c r="AD126" i="28"/>
  <c r="AD160" i="28" s="1"/>
  <c r="M111" i="28"/>
  <c r="AD127" i="28"/>
  <c r="AD161" i="28" s="1"/>
  <c r="AD103" i="28"/>
  <c r="AD137" i="28" s="1"/>
  <c r="I109" i="28"/>
  <c r="AD124" i="28"/>
  <c r="AD158" i="28" s="1"/>
  <c r="AD125" i="28"/>
  <c r="AD159" i="28" s="1"/>
  <c r="AD118" i="28"/>
  <c r="AD152" i="28" s="1"/>
  <c r="AD104" i="28"/>
  <c r="AD138" i="28" s="1"/>
  <c r="K110" i="28"/>
  <c r="AD102" i="28"/>
  <c r="AD136" i="28" s="1"/>
  <c r="AD121" i="28"/>
  <c r="AD155" i="28" s="1"/>
  <c r="K111" i="28"/>
  <c r="AD96" i="28"/>
  <c r="AD108" i="28"/>
  <c r="AD142" i="28" s="1"/>
  <c r="AD106" i="28"/>
  <c r="AD140" i="28" s="1"/>
  <c r="AD128" i="28"/>
  <c r="AD162" i="28" s="1"/>
  <c r="AU75" i="28"/>
  <c r="AU79" i="28"/>
  <c r="AU73" i="28"/>
  <c r="AU76" i="28"/>
  <c r="AU80" i="28"/>
  <c r="AU81" i="28"/>
  <c r="AU78" i="28"/>
  <c r="AU77" i="28"/>
  <c r="AU83" i="28"/>
  <c r="AU84" i="28"/>
  <c r="AU82" i="28"/>
  <c r="AB161" i="28"/>
  <c r="AQ42" i="28"/>
  <c r="AQ39" i="28"/>
  <c r="AP39" i="28"/>
  <c r="AP42" i="28"/>
  <c r="BG50" i="28"/>
  <c r="BG53" i="28"/>
  <c r="BG56" i="28"/>
  <c r="BG54" i="28"/>
  <c r="BG57" i="28"/>
  <c r="AO13" i="28"/>
  <c r="AO47" i="28" s="1"/>
  <c r="AO20" i="28"/>
  <c r="AO54" i="28" s="1"/>
  <c r="AO28" i="28"/>
  <c r="AO62" i="28" s="1"/>
  <c r="AO15" i="28"/>
  <c r="AO49" i="28" s="1"/>
  <c r="AO34" i="28"/>
  <c r="AO68" i="28" s="1"/>
  <c r="AO21" i="28"/>
  <c r="AO55" i="28" s="1"/>
  <c r="AO16" i="28"/>
  <c r="AO50" i="28" s="1"/>
  <c r="AO38" i="28"/>
  <c r="AO72" i="28" s="1"/>
  <c r="AO27" i="28"/>
  <c r="AO61" i="28" s="1"/>
  <c r="AO24" i="28"/>
  <c r="AO58" i="28" s="1"/>
  <c r="M11" i="28"/>
  <c r="AO35" i="28"/>
  <c r="AO69" i="28" s="1"/>
  <c r="AO12" i="28"/>
  <c r="AO46" i="28" s="1"/>
  <c r="AO32" i="28"/>
  <c r="AO66" i="28" s="1"/>
  <c r="AO29" i="28"/>
  <c r="AO63" i="28" s="1"/>
  <c r="AO14" i="28"/>
  <c r="AO48" i="28" s="1"/>
  <c r="AO10" i="28"/>
  <c r="AO44" i="28" s="1"/>
  <c r="AO19" i="28"/>
  <c r="AO53" i="28" s="1"/>
  <c r="AO5" i="28"/>
  <c r="BG62" i="28" s="1"/>
  <c r="AO17" i="28"/>
  <c r="AO51" i="28" s="1"/>
  <c r="AO8" i="28"/>
  <c r="AO25" i="28"/>
  <c r="AO59" i="28" s="1"/>
  <c r="AO18" i="28"/>
  <c r="AO52" i="28" s="1"/>
  <c r="AO33" i="28"/>
  <c r="AO67" i="28" s="1"/>
  <c r="AO22" i="28"/>
  <c r="AO56" i="28" s="1"/>
  <c r="AO9" i="28"/>
  <c r="AO43" i="28" s="1"/>
  <c r="AO23" i="28"/>
  <c r="AO57" i="28" s="1"/>
  <c r="AO37" i="28"/>
  <c r="AO71" i="28" s="1"/>
  <c r="AO11" i="28"/>
  <c r="AO45" i="28" s="1"/>
  <c r="AO36" i="28"/>
  <c r="AO70" i="28" s="1"/>
  <c r="AO30" i="28"/>
  <c r="AO64" i="28" s="1"/>
  <c r="AO31" i="28"/>
  <c r="AO65" i="28" s="1"/>
  <c r="AO26" i="28"/>
  <c r="AO60" i="28" s="1"/>
  <c r="AH76" i="28"/>
  <c r="AH82" i="28"/>
  <c r="AH84" i="28"/>
  <c r="AH78" i="28"/>
  <c r="AH79" i="28"/>
  <c r="AH80" i="28"/>
  <c r="AH73" i="28"/>
  <c r="AH77" i="28"/>
  <c r="AH81" i="28"/>
  <c r="AH75" i="28"/>
  <c r="AH83" i="28"/>
  <c r="AB145" i="28"/>
  <c r="Z138" i="28"/>
  <c r="BG73" i="28"/>
  <c r="AG42" i="28"/>
  <c r="AG39" i="28"/>
  <c r="AP63" i="28"/>
  <c r="AS64" i="28"/>
  <c r="AS43" i="28"/>
  <c r="AP45" i="28"/>
  <c r="AS46" i="28"/>
  <c r="AS52" i="28"/>
  <c r="AP60" i="28"/>
  <c r="AG44" i="28"/>
  <c r="AP67" i="28"/>
  <c r="AS68" i="28"/>
  <c r="AS47" i="28"/>
  <c r="AS54" i="28"/>
  <c r="AS44" i="28"/>
  <c r="BA75" i="28"/>
  <c r="BA77" i="28"/>
  <c r="BA81" i="28"/>
  <c r="BA80" i="28"/>
  <c r="BA78" i="28"/>
  <c r="BA76" i="28"/>
  <c r="BA79" i="28"/>
  <c r="BA73" i="28"/>
  <c r="BA84" i="28"/>
  <c r="BA83" i="28"/>
  <c r="BA82" i="28"/>
  <c r="AS42" i="28"/>
  <c r="AS39" i="28"/>
  <c r="K148" i="28"/>
  <c r="K149" i="28"/>
  <c r="AZ122" i="28" s="1"/>
  <c r="M149" i="28"/>
  <c r="Y110" i="28"/>
  <c r="M114" i="28"/>
  <c r="AV107" i="28"/>
  <c r="AV141" i="28" s="1"/>
  <c r="AV102" i="28"/>
  <c r="AV136" i="28" s="1"/>
  <c r="AV125" i="28"/>
  <c r="AV159" i="28" s="1"/>
  <c r="AV101" i="28"/>
  <c r="AV135" i="28" s="1"/>
  <c r="AV104" i="28"/>
  <c r="AV138" i="28" s="1"/>
  <c r="AV129" i="28"/>
  <c r="AV163" i="28" s="1"/>
  <c r="AV109" i="28"/>
  <c r="AV143" i="28" s="1"/>
  <c r="AV119" i="28"/>
  <c r="AV153" i="28" s="1"/>
  <c r="AV105" i="28"/>
  <c r="AV139" i="28" s="1"/>
  <c r="AV100" i="28"/>
  <c r="AV134" i="28" s="1"/>
  <c r="AV99" i="28"/>
  <c r="AV126" i="28"/>
  <c r="AV160" i="28" s="1"/>
  <c r="AV120" i="28"/>
  <c r="AV154" i="28" s="1"/>
  <c r="AV121" i="28"/>
  <c r="AV155" i="28" s="1"/>
  <c r="AV112" i="28"/>
  <c r="AV146" i="28" s="1"/>
  <c r="AV110" i="28"/>
  <c r="AV144" i="28" s="1"/>
  <c r="AV124" i="28"/>
  <c r="AV158" i="28" s="1"/>
  <c r="AV108" i="28"/>
  <c r="AV142" i="28" s="1"/>
  <c r="AV103" i="28"/>
  <c r="AV137" i="28" s="1"/>
  <c r="AV111" i="28"/>
  <c r="AV145" i="28" s="1"/>
  <c r="AV118" i="28"/>
  <c r="AV152" i="28" s="1"/>
  <c r="AV117" i="28"/>
  <c r="AV151" i="28" s="1"/>
  <c r="AV127" i="28"/>
  <c r="AV161" i="28" s="1"/>
  <c r="AV116" i="28"/>
  <c r="AV150" i="28" s="1"/>
  <c r="AV96" i="28"/>
  <c r="AV106" i="28"/>
  <c r="AV140" i="28" s="1"/>
  <c r="AV128" i="28"/>
  <c r="AV162" i="28" s="1"/>
  <c r="AV113" i="28"/>
  <c r="AV147" i="28" s="1"/>
  <c r="AV115" i="28"/>
  <c r="AV149" i="28" s="1"/>
  <c r="AV123" i="28"/>
  <c r="AV157" i="28" s="1"/>
  <c r="Z161" i="28"/>
  <c r="AN160" i="28"/>
  <c r="M156" i="28"/>
  <c r="Y126" i="28"/>
  <c r="Y160" i="28" s="1"/>
  <c r="AT84" i="28"/>
  <c r="AT79" i="28"/>
  <c r="AT76" i="28"/>
  <c r="AT78" i="28"/>
  <c r="AT80" i="28"/>
  <c r="AT81" i="28"/>
  <c r="AT77" i="28"/>
  <c r="AT82" i="28"/>
  <c r="AT83" i="28"/>
  <c r="AT75" i="28"/>
  <c r="AT73" i="28"/>
  <c r="AG56" i="28"/>
  <c r="AS56" i="28"/>
  <c r="AS71" i="28"/>
  <c r="AI79" i="28"/>
  <c r="AI75" i="28"/>
  <c r="AI78" i="28"/>
  <c r="AI80" i="28"/>
  <c r="AI73" i="28"/>
  <c r="AI77" i="28"/>
  <c r="AI82" i="28"/>
  <c r="AI84" i="28"/>
  <c r="AI83" i="28"/>
  <c r="AI81" i="28"/>
  <c r="AI76" i="28"/>
  <c r="M152" i="28"/>
  <c r="Y124" i="28"/>
  <c r="Y158" i="28" s="1"/>
  <c r="AN158" i="28"/>
  <c r="AB159" i="28"/>
  <c r="Z159" i="28"/>
  <c r="Z135" i="28"/>
  <c r="M125" i="28"/>
  <c r="AM125" i="28"/>
  <c r="AM159" i="28" s="1"/>
  <c r="AM117" i="28"/>
  <c r="AM151" i="28" s="1"/>
  <c r="AM103" i="28"/>
  <c r="AM137" i="28" s="1"/>
  <c r="AM109" i="28"/>
  <c r="AM143" i="28" s="1"/>
  <c r="AM107" i="28"/>
  <c r="AM141" i="28" s="1"/>
  <c r="AM105" i="28"/>
  <c r="AM100" i="28"/>
  <c r="AM134" i="28" s="1"/>
  <c r="AM101" i="28"/>
  <c r="AM124" i="28"/>
  <c r="AM158" i="28" s="1"/>
  <c r="AM96" i="28"/>
  <c r="AM102" i="28"/>
  <c r="AM136" i="28" s="1"/>
  <c r="AM120" i="28"/>
  <c r="AM154" i="28" s="1"/>
  <c r="AM121" i="28"/>
  <c r="AM155" i="28" s="1"/>
  <c r="AM118" i="28"/>
  <c r="AM152" i="28" s="1"/>
  <c r="AM126" i="28"/>
  <c r="AM160" i="28" s="1"/>
  <c r="AM111" i="28"/>
  <c r="AM145" i="28" s="1"/>
  <c r="AM123" i="28"/>
  <c r="AM157" i="28" s="1"/>
  <c r="AM104" i="28"/>
  <c r="AM138" i="28" s="1"/>
  <c r="AM112" i="28"/>
  <c r="AM146" i="28" s="1"/>
  <c r="AM110" i="28"/>
  <c r="AM144" i="28" s="1"/>
  <c r="K125" i="28"/>
  <c r="AM127" i="28"/>
  <c r="AM161" i="28" s="1"/>
  <c r="K124" i="28"/>
  <c r="AM99" i="28"/>
  <c r="AM108" i="28"/>
  <c r="AM142" i="28" s="1"/>
  <c r="AM116" i="28"/>
  <c r="AM150" i="28" s="1"/>
  <c r="AM113" i="28"/>
  <c r="AM115" i="28"/>
  <c r="AM149" i="28" s="1"/>
  <c r="AM128" i="28"/>
  <c r="AM162" i="28" s="1"/>
  <c r="AM129" i="28"/>
  <c r="AM163" i="28" s="1"/>
  <c r="AM106" i="28"/>
  <c r="AM140" i="28" s="1"/>
  <c r="AM119" i="28"/>
  <c r="AM153" i="28" s="1"/>
  <c r="M113" i="28"/>
  <c r="AJ104" i="28"/>
  <c r="AJ138" i="28" s="1"/>
  <c r="AJ123" i="28"/>
  <c r="AJ157" i="28" s="1"/>
  <c r="AJ102" i="28"/>
  <c r="AJ136" i="28" s="1"/>
  <c r="AJ100" i="28"/>
  <c r="AJ134" i="28" s="1"/>
  <c r="AJ119" i="28"/>
  <c r="AJ153" i="28" s="1"/>
  <c r="K113" i="28"/>
  <c r="AJ111" i="28"/>
  <c r="AJ145" i="28" s="1"/>
  <c r="AJ129" i="28"/>
  <c r="AJ103" i="28"/>
  <c r="AJ108" i="28"/>
  <c r="AJ142" i="28" s="1"/>
  <c r="AJ113" i="28"/>
  <c r="AJ127" i="28"/>
  <c r="AJ161" i="28" s="1"/>
  <c r="AJ110" i="28"/>
  <c r="AJ144" i="28" s="1"/>
  <c r="AJ96" i="28"/>
  <c r="AJ120" i="28"/>
  <c r="AJ154" i="28" s="1"/>
  <c r="AJ124" i="28"/>
  <c r="AJ158" i="28" s="1"/>
  <c r="AJ121" i="28"/>
  <c r="AJ155" i="28" s="1"/>
  <c r="AJ105" i="28"/>
  <c r="AJ117" i="28"/>
  <c r="AJ151" i="28" s="1"/>
  <c r="K112" i="28"/>
  <c r="AJ118" i="28"/>
  <c r="AJ152" i="28" s="1"/>
  <c r="AJ99" i="28"/>
  <c r="AJ128" i="28"/>
  <c r="AJ162" i="28" s="1"/>
  <c r="AJ126" i="28"/>
  <c r="AJ160" i="28" s="1"/>
  <c r="AJ107" i="28"/>
  <c r="AJ141" i="28" s="1"/>
  <c r="AJ116" i="28"/>
  <c r="AJ150" i="28" s="1"/>
  <c r="AJ125" i="28"/>
  <c r="AJ159" i="28" s="1"/>
  <c r="AJ106" i="28"/>
  <c r="AJ140" i="28" s="1"/>
  <c r="AJ112" i="28"/>
  <c r="AJ146" i="28" s="1"/>
  <c r="AJ115" i="28"/>
  <c r="AJ149" i="28" s="1"/>
  <c r="AJ101" i="28"/>
  <c r="AJ135" i="28" s="1"/>
  <c r="AJ109" i="28"/>
  <c r="AJ143" i="28" s="1"/>
  <c r="AS72" i="28"/>
  <c r="AN133" i="28"/>
  <c r="BC104" i="28"/>
  <c r="BC138" i="28" s="1"/>
  <c r="BC123" i="28"/>
  <c r="BC157" i="28" s="1"/>
  <c r="BC117" i="28"/>
  <c r="BC151" i="28" s="1"/>
  <c r="BC100" i="28"/>
  <c r="BC134" i="28" s="1"/>
  <c r="BC102" i="28"/>
  <c r="BC136" i="28" s="1"/>
  <c r="BC121" i="28"/>
  <c r="BC155" i="28" s="1"/>
  <c r="BC106" i="28"/>
  <c r="BC140" i="28" s="1"/>
  <c r="BC129" i="28"/>
  <c r="BC163" i="28" s="1"/>
  <c r="BC99" i="28"/>
  <c r="BC105" i="28"/>
  <c r="BC139" i="28" s="1"/>
  <c r="BC126" i="28"/>
  <c r="BC160" i="28" s="1"/>
  <c r="BC127" i="28"/>
  <c r="BC161" i="28" s="1"/>
  <c r="BC109" i="28"/>
  <c r="BC143" i="28" s="1"/>
  <c r="BC103" i="28"/>
  <c r="BC137" i="28" s="1"/>
  <c r="BC124" i="28"/>
  <c r="BC158" i="28" s="1"/>
  <c r="BC112" i="28"/>
  <c r="BC146" i="28" s="1"/>
  <c r="BC111" i="28"/>
  <c r="BC145" i="28" s="1"/>
  <c r="BC96" i="28"/>
  <c r="BC125" i="28"/>
  <c r="BC159" i="28" s="1"/>
  <c r="BC108" i="28"/>
  <c r="BC142" i="28" s="1"/>
  <c r="M128" i="28"/>
  <c r="BC101" i="28"/>
  <c r="BC135" i="28" s="1"/>
  <c r="BC120" i="28"/>
  <c r="BC154" i="28" s="1"/>
  <c r="BC119" i="28"/>
  <c r="BC153" i="28" s="1"/>
  <c r="BC115" i="28"/>
  <c r="BC149" i="28" s="1"/>
  <c r="BC113" i="28"/>
  <c r="BC147" i="28" s="1"/>
  <c r="BC110" i="28"/>
  <c r="BC144" i="28" s="1"/>
  <c r="BC107" i="28"/>
  <c r="BC141" i="28" s="1"/>
  <c r="BC128" i="28"/>
  <c r="BC162" i="28" s="1"/>
  <c r="BC118" i="28"/>
  <c r="BC152" i="28" s="1"/>
  <c r="BC116" i="28"/>
  <c r="BC150" i="28" s="1"/>
  <c r="BG52" i="28"/>
  <c r="AB135" i="28"/>
  <c r="Z145" i="28"/>
  <c r="AY237" i="28" l="1"/>
  <c r="AY262" i="28" s="1"/>
  <c r="AV219" i="28"/>
  <c r="AZ219" i="28"/>
  <c r="Z219" i="28"/>
  <c r="AL219" i="28"/>
  <c r="BB237" i="28"/>
  <c r="BB255" i="28" s="1"/>
  <c r="AP219" i="28"/>
  <c r="AC261" i="28"/>
  <c r="AX219" i="28"/>
  <c r="AR237" i="28"/>
  <c r="AR255" i="28" s="1"/>
  <c r="AS219" i="28"/>
  <c r="AI260" i="28"/>
  <c r="AA219" i="28"/>
  <c r="AB219" i="28"/>
  <c r="AU219" i="28"/>
  <c r="AG219" i="28"/>
  <c r="AM219" i="28"/>
  <c r="AJ219" i="28"/>
  <c r="AN219" i="28"/>
  <c r="BA219" i="28"/>
  <c r="AE219" i="28"/>
  <c r="AD219" i="28"/>
  <c r="AT219" i="28"/>
  <c r="AW82" i="28"/>
  <c r="AQ219" i="28"/>
  <c r="AI262" i="28"/>
  <c r="AL261" i="28"/>
  <c r="AF219" i="28"/>
  <c r="AC81" i="28"/>
  <c r="AU264" i="28"/>
  <c r="AC256" i="28"/>
  <c r="AG5" i="5"/>
  <c r="AH5" i="5" s="1"/>
  <c r="AC75" i="28"/>
  <c r="AC257" i="28"/>
  <c r="AC262" i="28"/>
  <c r="AC260" i="28"/>
  <c r="AI264" i="28"/>
  <c r="BD259" i="28"/>
  <c r="AT260" i="28"/>
  <c r="AI261" i="28"/>
  <c r="AI257" i="28"/>
  <c r="AF263" i="28"/>
  <c r="AK261" i="28"/>
  <c r="AW76" i="28"/>
  <c r="AW80" i="28"/>
  <c r="AX253" i="28"/>
  <c r="AX254" i="28" s="1"/>
  <c r="AI255" i="28"/>
  <c r="AI253" i="28"/>
  <c r="AI254" i="28" s="1"/>
  <c r="AI258" i="28"/>
  <c r="AI263" i="28"/>
  <c r="AI256" i="28"/>
  <c r="BA259" i="28"/>
  <c r="AF257" i="28"/>
  <c r="AF264" i="28"/>
  <c r="BD257" i="28"/>
  <c r="AW78" i="28"/>
  <c r="AW83" i="28"/>
  <c r="AZ262" i="28"/>
  <c r="AW84" i="28"/>
  <c r="AU262" i="28"/>
  <c r="AU257" i="28"/>
  <c r="AL260" i="28"/>
  <c r="AL256" i="28"/>
  <c r="AF262" i="28"/>
  <c r="AF253" i="28"/>
  <c r="AF254" i="28" s="1"/>
  <c r="AN255" i="28"/>
  <c r="AK259" i="28"/>
  <c r="Y85" i="28"/>
  <c r="AT258" i="28"/>
  <c r="BA262" i="28"/>
  <c r="BD263" i="28"/>
  <c r="AZ256" i="28"/>
  <c r="AX256" i="28"/>
  <c r="AC79" i="28"/>
  <c r="AC253" i="28"/>
  <c r="AC254" i="28" s="1"/>
  <c r="AC259" i="28"/>
  <c r="AC264" i="28"/>
  <c r="AC258" i="28"/>
  <c r="AC255" i="28"/>
  <c r="AT262" i="28"/>
  <c r="AT264" i="28"/>
  <c r="AT255" i="28"/>
  <c r="BA263" i="28"/>
  <c r="BA257" i="28"/>
  <c r="BA255" i="28"/>
  <c r="BD253" i="28"/>
  <c r="BD254" i="28" s="1"/>
  <c r="BD262" i="28"/>
  <c r="BD258" i="28"/>
  <c r="AZ263" i="28"/>
  <c r="AZ258" i="28"/>
  <c r="AX258" i="28"/>
  <c r="AX255" i="28"/>
  <c r="AZ259" i="28"/>
  <c r="AZ261" i="28"/>
  <c r="AU256" i="28"/>
  <c r="AU258" i="28"/>
  <c r="AU260" i="28"/>
  <c r="AR257" i="28"/>
  <c r="AH257" i="28"/>
  <c r="AL264" i="28"/>
  <c r="AL258" i="28"/>
  <c r="AF260" i="28"/>
  <c r="AF256" i="28"/>
  <c r="AF261" i="28"/>
  <c r="AF258" i="28"/>
  <c r="AF255" i="28"/>
  <c r="AK253" i="28"/>
  <c r="AK254" i="28" s="1"/>
  <c r="AK258" i="28"/>
  <c r="AW81" i="28"/>
  <c r="AW73" i="28"/>
  <c r="AW74" i="28" s="1"/>
  <c r="AW75" i="28"/>
  <c r="AW77" i="28"/>
  <c r="AK257" i="28"/>
  <c r="AM80" i="28"/>
  <c r="AC77" i="28"/>
  <c r="AC78" i="28"/>
  <c r="AC80" i="28"/>
  <c r="AC82" i="28"/>
  <c r="AC76" i="28"/>
  <c r="AC84" i="28"/>
  <c r="AC83" i="28"/>
  <c r="AM79" i="28"/>
  <c r="AU263" i="28"/>
  <c r="AU253" i="28"/>
  <c r="AU254" i="28" s="1"/>
  <c r="AU255" i="28"/>
  <c r="AU261" i="28"/>
  <c r="AH261" i="28"/>
  <c r="AH260" i="28"/>
  <c r="AL259" i="28"/>
  <c r="AL262" i="28"/>
  <c r="AL257" i="28"/>
  <c r="AL263" i="28"/>
  <c r="AL253" i="28"/>
  <c r="AL254" i="28" s="1"/>
  <c r="AN260" i="28"/>
  <c r="AN257" i="28"/>
  <c r="AK262" i="28"/>
  <c r="AK264" i="28"/>
  <c r="AK263" i="28"/>
  <c r="AK260" i="28"/>
  <c r="AK256" i="28"/>
  <c r="AM77" i="28"/>
  <c r="AM75" i="28"/>
  <c r="Y253" i="28"/>
  <c r="Y254" i="28" s="1"/>
  <c r="AT257" i="28"/>
  <c r="AT263" i="28"/>
  <c r="AT259" i="28"/>
  <c r="AT253" i="28"/>
  <c r="AT254" i="28" s="1"/>
  <c r="AT261" i="28"/>
  <c r="BA256" i="28"/>
  <c r="BA258" i="28"/>
  <c r="BA261" i="28"/>
  <c r="BA260" i="28"/>
  <c r="BA253" i="28"/>
  <c r="BA254" i="28" s="1"/>
  <c r="BD256" i="28"/>
  <c r="BD260" i="28"/>
  <c r="BD264" i="28"/>
  <c r="BD255" i="28"/>
  <c r="Y258" i="28"/>
  <c r="AS242" i="28" s="1"/>
  <c r="Y261" i="28"/>
  <c r="AZ257" i="28"/>
  <c r="AZ255" i="28"/>
  <c r="AZ264" i="28"/>
  <c r="AX261" i="28"/>
  <c r="AX264" i="28"/>
  <c r="AX260" i="28"/>
  <c r="AX257" i="28"/>
  <c r="AX263" i="28"/>
  <c r="AX262" i="28"/>
  <c r="AZ253" i="28"/>
  <c r="AZ254" i="28" s="1"/>
  <c r="AA85" i="28"/>
  <c r="AM78" i="28"/>
  <c r="AM83" i="28"/>
  <c r="AM82" i="28"/>
  <c r="AM76" i="28"/>
  <c r="AM84" i="28"/>
  <c r="AM73" i="28"/>
  <c r="AM74" i="28" s="1"/>
  <c r="BG60" i="28"/>
  <c r="AR80" i="28"/>
  <c r="AR75" i="28"/>
  <c r="AR76" i="28"/>
  <c r="AR77" i="28"/>
  <c r="AR78" i="28"/>
  <c r="AR81" i="28"/>
  <c r="AR82" i="28"/>
  <c r="AR83" i="28"/>
  <c r="AR84" i="28"/>
  <c r="AR73" i="28"/>
  <c r="AR74" i="28" s="1"/>
  <c r="AB85" i="28"/>
  <c r="AH262" i="28"/>
  <c r="AH259" i="28"/>
  <c r="AH253" i="28"/>
  <c r="AH254" i="28" s="1"/>
  <c r="AN261" i="28"/>
  <c r="AN253" i="28"/>
  <c r="AN254" i="28" s="1"/>
  <c r="AN263" i="28"/>
  <c r="AH258" i="28"/>
  <c r="AH256" i="28"/>
  <c r="AH255" i="28"/>
  <c r="AN259" i="28"/>
  <c r="AN256" i="28"/>
  <c r="AN264" i="28"/>
  <c r="AH263" i="28"/>
  <c r="AN262" i="28"/>
  <c r="Z260" i="28"/>
  <c r="AK85" i="28"/>
  <c r="BD85" i="28"/>
  <c r="AZ85" i="28"/>
  <c r="AW253" i="28"/>
  <c r="AW254" i="28" s="1"/>
  <c r="AW255" i="28"/>
  <c r="AW219" i="28"/>
  <c r="AW260" i="28"/>
  <c r="AW262" i="28"/>
  <c r="AW259" i="28"/>
  <c r="AW261" i="28"/>
  <c r="AW258" i="28"/>
  <c r="AW264" i="28"/>
  <c r="AW257" i="28"/>
  <c r="AW263" i="28"/>
  <c r="AW256" i="28"/>
  <c r="BB81" i="28"/>
  <c r="BB82" i="28"/>
  <c r="BB77" i="28"/>
  <c r="BB78" i="28"/>
  <c r="BB84" i="28"/>
  <c r="BB80" i="28"/>
  <c r="BB73" i="28"/>
  <c r="BB74" i="28" s="1"/>
  <c r="BB79" i="28"/>
  <c r="BB76" i="28"/>
  <c r="BB83" i="28"/>
  <c r="BB75" i="28"/>
  <c r="AE85" i="28"/>
  <c r="AX85" i="28"/>
  <c r="Z85" i="28"/>
  <c r="AY85" i="28"/>
  <c r="AD85" i="28"/>
  <c r="AJ85" i="28"/>
  <c r="AV85" i="28"/>
  <c r="BC85" i="28"/>
  <c r="BG59" i="28"/>
  <c r="T55" i="5"/>
  <c r="BB114" i="28"/>
  <c r="BB148" i="28" s="1"/>
  <c r="AZ114" i="28"/>
  <c r="AZ148" i="28" s="1"/>
  <c r="AL114" i="28"/>
  <c r="AL148" i="28" s="1"/>
  <c r="BG61" i="28"/>
  <c r="BB146" i="28"/>
  <c r="BC114" i="28"/>
  <c r="BC148" i="28" s="1"/>
  <c r="AV114" i="28"/>
  <c r="AV148" i="28" s="1"/>
  <c r="AD114" i="28"/>
  <c r="AD148" i="28" s="1"/>
  <c r="AA114" i="28"/>
  <c r="AA148" i="28" s="1"/>
  <c r="AE114" i="28"/>
  <c r="AE148" i="28" s="1"/>
  <c r="V55" i="5"/>
  <c r="AJ114" i="28"/>
  <c r="AJ148" i="28" s="1"/>
  <c r="AA55" i="5"/>
  <c r="AG6" i="5" s="1"/>
  <c r="AH6" i="5" s="1"/>
  <c r="AM139" i="28"/>
  <c r="BB137" i="28"/>
  <c r="BB145" i="28"/>
  <c r="AG12" i="5"/>
  <c r="AH12" i="5" s="1"/>
  <c r="AG14" i="5"/>
  <c r="AH14" i="5" s="1"/>
  <c r="AG8" i="5"/>
  <c r="AH8" i="5" s="1"/>
  <c r="AA161" i="28"/>
  <c r="AL157" i="28"/>
  <c r="AA139" i="28"/>
  <c r="AL158" i="28"/>
  <c r="AA146" i="28"/>
  <c r="BB139" i="28"/>
  <c r="AF85" i="28"/>
  <c r="BG253" i="28"/>
  <c r="BG252" i="28"/>
  <c r="AN85" i="28"/>
  <c r="AL85" i="28"/>
  <c r="Z262" i="28"/>
  <c r="Z256" i="28"/>
  <c r="BG248" i="28"/>
  <c r="Z255" i="28"/>
  <c r="Z257" i="28"/>
  <c r="BG240" i="28"/>
  <c r="Z253" i="28"/>
  <c r="Z254" i="28" s="1"/>
  <c r="Z264" i="28"/>
  <c r="Z263" i="28"/>
  <c r="Z259" i="28"/>
  <c r="Z258" i="28"/>
  <c r="BG245" i="28"/>
  <c r="AM148" i="28"/>
  <c r="AK148" i="28"/>
  <c r="BG69" i="28"/>
  <c r="Y140" i="28"/>
  <c r="AM122" i="28"/>
  <c r="AM156" i="28" s="1"/>
  <c r="AJ122" i="28"/>
  <c r="AD122" i="28"/>
  <c r="AD156" i="28" s="1"/>
  <c r="M132" i="28"/>
  <c r="Y114" i="28"/>
  <c r="Y148" i="28" s="1"/>
  <c r="BD114" i="28"/>
  <c r="BD148" i="28" s="1"/>
  <c r="AB114" i="28"/>
  <c r="AB148" i="28" s="1"/>
  <c r="AF114" i="28"/>
  <c r="AF148" i="28" s="1"/>
  <c r="AN114" i="28"/>
  <c r="AN148" i="28" s="1"/>
  <c r="Z114" i="28"/>
  <c r="Z148" i="28" s="1"/>
  <c r="BB155" i="28"/>
  <c r="BC122" i="28"/>
  <c r="BC156" i="28" s="1"/>
  <c r="AV122" i="28"/>
  <c r="AV156" i="28" s="1"/>
  <c r="BG67" i="28"/>
  <c r="BG63" i="28"/>
  <c r="BG68" i="28"/>
  <c r="Y262" i="28"/>
  <c r="AS246" i="28" s="1"/>
  <c r="Y259" i="28"/>
  <c r="AS243" i="28" s="1"/>
  <c r="BG242" i="28"/>
  <c r="Y260" i="28"/>
  <c r="Y264" i="28"/>
  <c r="BG243" i="28"/>
  <c r="AM256" i="28"/>
  <c r="AM260" i="28"/>
  <c r="AM264" i="28"/>
  <c r="AM257" i="28"/>
  <c r="AM263" i="28"/>
  <c r="AM253" i="28"/>
  <c r="AM254" i="28" s="1"/>
  <c r="AM255" i="28"/>
  <c r="AM261" i="28"/>
  <c r="AM259" i="28"/>
  <c r="AM258" i="28"/>
  <c r="AM262" i="28"/>
  <c r="AV253" i="28"/>
  <c r="AV259" i="28"/>
  <c r="AV264" i="28"/>
  <c r="AV258" i="28"/>
  <c r="AV257" i="28"/>
  <c r="AV256" i="28"/>
  <c r="AV262" i="28"/>
  <c r="AV263" i="28"/>
  <c r="AV260" i="28"/>
  <c r="AV261" i="28"/>
  <c r="AV255" i="28"/>
  <c r="AD263" i="28"/>
  <c r="AD253" i="28"/>
  <c r="AD262" i="28"/>
  <c r="AD255" i="28"/>
  <c r="AD264" i="28"/>
  <c r="AD259" i="28"/>
  <c r="AD257" i="28"/>
  <c r="AD260" i="28"/>
  <c r="AD261" i="28"/>
  <c r="AD256" i="28"/>
  <c r="AD258" i="28"/>
  <c r="AJ260" i="28"/>
  <c r="AJ255" i="28"/>
  <c r="AJ263" i="28"/>
  <c r="AJ264" i="28"/>
  <c r="AJ257" i="28"/>
  <c r="AJ261" i="28"/>
  <c r="AJ253" i="28"/>
  <c r="AJ256" i="28"/>
  <c r="AJ259" i="28"/>
  <c r="AJ262" i="28"/>
  <c r="AJ258" i="28"/>
  <c r="AY253" i="28"/>
  <c r="AY259" i="28"/>
  <c r="AY255" i="28"/>
  <c r="AY261" i="28"/>
  <c r="AY263" i="28"/>
  <c r="AE255" i="28"/>
  <c r="AE262" i="28"/>
  <c r="AE257" i="28"/>
  <c r="AE259" i="28"/>
  <c r="AE261" i="28"/>
  <c r="AE263" i="28"/>
  <c r="AE256" i="28"/>
  <c r="AE264" i="28"/>
  <c r="AE258" i="28"/>
  <c r="AE260" i="28"/>
  <c r="AE253" i="28"/>
  <c r="BC253" i="28"/>
  <c r="BC257" i="28"/>
  <c r="BC255" i="28"/>
  <c r="BC264" i="28"/>
  <c r="BC259" i="28"/>
  <c r="BC262" i="28"/>
  <c r="BC261" i="28"/>
  <c r="BC263" i="28"/>
  <c r="BC256" i="28"/>
  <c r="BC260" i="28"/>
  <c r="BC258" i="28"/>
  <c r="AA260" i="28"/>
  <c r="AA255" i="28"/>
  <c r="AA263" i="28"/>
  <c r="AA261" i="28"/>
  <c r="AA264" i="28"/>
  <c r="AA259" i="28"/>
  <c r="AA262" i="28"/>
  <c r="AA258" i="28"/>
  <c r="AA257" i="28"/>
  <c r="AA256" i="28"/>
  <c r="AA253" i="28"/>
  <c r="Y256" i="28"/>
  <c r="AS240" i="28" s="1"/>
  <c r="Y255" i="28"/>
  <c r="AB263" i="28"/>
  <c r="AB259" i="28"/>
  <c r="AB261" i="28"/>
  <c r="AB256" i="28"/>
  <c r="AB262" i="28"/>
  <c r="AB264" i="28"/>
  <c r="AB257" i="28"/>
  <c r="AB260" i="28"/>
  <c r="AB253" i="28"/>
  <c r="AB255" i="28"/>
  <c r="AB258" i="28"/>
  <c r="Y257" i="28"/>
  <c r="Y263" i="28"/>
  <c r="BG239" i="28"/>
  <c r="AG261" i="28"/>
  <c r="AG263" i="28"/>
  <c r="AG259" i="28"/>
  <c r="AG258" i="28"/>
  <c r="AG255" i="28"/>
  <c r="AG257" i="28"/>
  <c r="AG264" i="28"/>
  <c r="AG260" i="28"/>
  <c r="AG256" i="28"/>
  <c r="AG262" i="28"/>
  <c r="AG253" i="28"/>
  <c r="BG247" i="28"/>
  <c r="AP262" i="28"/>
  <c r="AP261" i="28"/>
  <c r="AP255" i="28"/>
  <c r="AP256" i="28"/>
  <c r="AP263" i="28"/>
  <c r="AP257" i="28"/>
  <c r="AP253" i="28"/>
  <c r="AP260" i="28"/>
  <c r="AP258" i="28"/>
  <c r="AP259" i="28"/>
  <c r="AP264" i="28"/>
  <c r="AO219" i="28"/>
  <c r="AO222" i="28"/>
  <c r="BG241" i="28"/>
  <c r="BG244" i="28"/>
  <c r="BG246" i="28"/>
  <c r="BG250" i="28"/>
  <c r="AQ253" i="28"/>
  <c r="AQ259" i="28"/>
  <c r="AQ263" i="28"/>
  <c r="AQ256" i="28"/>
  <c r="AQ261" i="28"/>
  <c r="AQ258" i="28"/>
  <c r="AQ262" i="28"/>
  <c r="AQ260" i="28"/>
  <c r="AQ264" i="28"/>
  <c r="AQ257" i="28"/>
  <c r="AQ255" i="28"/>
  <c r="BG251" i="28"/>
  <c r="BG249" i="28"/>
  <c r="AI120" i="28"/>
  <c r="AI154" i="28" s="1"/>
  <c r="AI124" i="28"/>
  <c r="AI158" i="28" s="1"/>
  <c r="AI125" i="28"/>
  <c r="AI159" i="28" s="1"/>
  <c r="AI121" i="28"/>
  <c r="AI155" i="28" s="1"/>
  <c r="K108" i="28"/>
  <c r="AI110" i="28"/>
  <c r="AI144" i="28" s="1"/>
  <c r="AI128" i="28"/>
  <c r="AI162" i="28" s="1"/>
  <c r="AI108" i="28"/>
  <c r="AI142" i="28" s="1"/>
  <c r="AI106" i="28"/>
  <c r="AI140" i="28" s="1"/>
  <c r="AI101" i="28"/>
  <c r="AI115" i="28"/>
  <c r="AI149" i="28" s="1"/>
  <c r="AI107" i="28"/>
  <c r="AI141" i="28" s="1"/>
  <c r="AI102" i="28"/>
  <c r="AI136" i="28" s="1"/>
  <c r="AI103" i="28"/>
  <c r="AI137" i="28" s="1"/>
  <c r="AI96" i="28"/>
  <c r="AI116" i="28"/>
  <c r="AI150" i="28" s="1"/>
  <c r="AI100" i="28"/>
  <c r="AI134" i="28" s="1"/>
  <c r="AI122" i="28"/>
  <c r="AI156" i="28" s="1"/>
  <c r="AI117" i="28"/>
  <c r="AI111" i="28"/>
  <c r="AI127" i="28"/>
  <c r="AI161" i="28" s="1"/>
  <c r="M109" i="28"/>
  <c r="AI109" i="28"/>
  <c r="AI143" i="28" s="1"/>
  <c r="AI112" i="28"/>
  <c r="AI146" i="28" s="1"/>
  <c r="AI104" i="28"/>
  <c r="AI138" i="28" s="1"/>
  <c r="AI113" i="28"/>
  <c r="AI147" i="28" s="1"/>
  <c r="AI119" i="28"/>
  <c r="AI153" i="28" s="1"/>
  <c r="AI129" i="28"/>
  <c r="AI163" i="28" s="1"/>
  <c r="AI118" i="28"/>
  <c r="AI152" i="28" s="1"/>
  <c r="AI99" i="28"/>
  <c r="AI114" i="28"/>
  <c r="AI148" i="28" s="1"/>
  <c r="AI105" i="28"/>
  <c r="AI139" i="28" s="1"/>
  <c r="AI123" i="28"/>
  <c r="AI157" i="28" s="1"/>
  <c r="K109" i="28"/>
  <c r="AI126" i="28"/>
  <c r="AI160" i="28" s="1"/>
  <c r="K105" i="28"/>
  <c r="M105" i="28"/>
  <c r="AH122" i="28"/>
  <c r="AH156" i="28" s="1"/>
  <c r="AH111" i="28"/>
  <c r="AH145" i="28" s="1"/>
  <c r="AH107" i="28"/>
  <c r="AH141" i="28" s="1"/>
  <c r="AH108" i="28"/>
  <c r="AH142" i="28" s="1"/>
  <c r="AH96" i="28"/>
  <c r="AH117" i="28"/>
  <c r="AH151" i="28" s="1"/>
  <c r="AH119" i="28"/>
  <c r="AH153" i="28" s="1"/>
  <c r="K104" i="28"/>
  <c r="AH124" i="28"/>
  <c r="AH158" i="28" s="1"/>
  <c r="AH128" i="28"/>
  <c r="AH162" i="28" s="1"/>
  <c r="AH110" i="28"/>
  <c r="AH144" i="28" s="1"/>
  <c r="AH115" i="28"/>
  <c r="AH149" i="28" s="1"/>
  <c r="AH123" i="28"/>
  <c r="AH157" i="28" s="1"/>
  <c r="AH105" i="28"/>
  <c r="AH101" i="28"/>
  <c r="AH104" i="28"/>
  <c r="AH138" i="28" s="1"/>
  <c r="AH102" i="28"/>
  <c r="AH136" i="28" s="1"/>
  <c r="AH120" i="28"/>
  <c r="AH154" i="28" s="1"/>
  <c r="AH116" i="28"/>
  <c r="AH150" i="28" s="1"/>
  <c r="AH100" i="28"/>
  <c r="AH134" i="28" s="1"/>
  <c r="AH118" i="28"/>
  <c r="AH152" i="28" s="1"/>
  <c r="AH113" i="28"/>
  <c r="AH147" i="28" s="1"/>
  <c r="AH103" i="28"/>
  <c r="AH137" i="28" s="1"/>
  <c r="AH126" i="28"/>
  <c r="AH160" i="28" s="1"/>
  <c r="AH114" i="28"/>
  <c r="AH148" i="28" s="1"/>
  <c r="AH112" i="28"/>
  <c r="AH146" i="28" s="1"/>
  <c r="AH99" i="28"/>
  <c r="AH127" i="28"/>
  <c r="AH161" i="28" s="1"/>
  <c r="AH125" i="28"/>
  <c r="AH159" i="28" s="1"/>
  <c r="AH121" i="28"/>
  <c r="AH155" i="28" s="1"/>
  <c r="AH129" i="28"/>
  <c r="AH109" i="28"/>
  <c r="AH143" i="28" s="1"/>
  <c r="AH106" i="28"/>
  <c r="AH140" i="28" s="1"/>
  <c r="AD141" i="28"/>
  <c r="AA137" i="28"/>
  <c r="AE133" i="28"/>
  <c r="AC74" i="28"/>
  <c r="AJ133" i="28"/>
  <c r="AJ139" i="28"/>
  <c r="AU111" i="28"/>
  <c r="AU145" i="28" s="1"/>
  <c r="AU105" i="28"/>
  <c r="AU139" i="28" s="1"/>
  <c r="M112" i="28"/>
  <c r="AU118" i="28"/>
  <c r="AU152" i="28" s="1"/>
  <c r="AU101" i="28"/>
  <c r="AU135" i="28" s="1"/>
  <c r="AU126" i="28"/>
  <c r="AU160" i="28" s="1"/>
  <c r="AU103" i="28"/>
  <c r="AU137" i="28" s="1"/>
  <c r="AU124" i="28"/>
  <c r="AU158" i="28" s="1"/>
  <c r="AU100" i="28"/>
  <c r="AU134" i="28" s="1"/>
  <c r="AU115" i="28"/>
  <c r="AU149" i="28" s="1"/>
  <c r="AU122" i="28"/>
  <c r="AU156" i="28" s="1"/>
  <c r="AU123" i="28"/>
  <c r="AU157" i="28" s="1"/>
  <c r="AU116" i="28"/>
  <c r="AU150" i="28" s="1"/>
  <c r="AU108" i="28"/>
  <c r="AU142" i="28" s="1"/>
  <c r="AU102" i="28"/>
  <c r="AU136" i="28" s="1"/>
  <c r="AU109" i="28"/>
  <c r="AU143" i="28" s="1"/>
  <c r="AU99" i="28"/>
  <c r="AU120" i="28"/>
  <c r="AU154" i="28" s="1"/>
  <c r="AU128" i="28"/>
  <c r="AU162" i="28" s="1"/>
  <c r="AU104" i="28"/>
  <c r="AU138" i="28" s="1"/>
  <c r="AU110" i="28"/>
  <c r="AU144" i="28" s="1"/>
  <c r="AU119" i="28"/>
  <c r="AU153" i="28" s="1"/>
  <c r="AU113" i="28"/>
  <c r="AU147" i="28" s="1"/>
  <c r="AU117" i="28"/>
  <c r="AU151" i="28" s="1"/>
  <c r="AU121" i="28"/>
  <c r="AU155" i="28" s="1"/>
  <c r="AU127" i="28"/>
  <c r="AU161" i="28" s="1"/>
  <c r="AU125" i="28"/>
  <c r="AU159" i="28" s="1"/>
  <c r="AU114" i="28"/>
  <c r="AU148" i="28" s="1"/>
  <c r="AU129" i="28"/>
  <c r="AU163" i="28" s="1"/>
  <c r="AU107" i="28"/>
  <c r="AU141" i="28" s="1"/>
  <c r="AU106" i="28"/>
  <c r="AU140" i="28" s="1"/>
  <c r="AU96" i="28"/>
  <c r="AU112" i="28"/>
  <c r="AU146" i="28" s="1"/>
  <c r="AA144" i="28"/>
  <c r="AI74" i="28"/>
  <c r="AI85" i="28" s="1"/>
  <c r="M148" i="28"/>
  <c r="Y122" i="28"/>
  <c r="Y156" i="28" s="1"/>
  <c r="AN122" i="28"/>
  <c r="AN156" i="28" s="1"/>
  <c r="BD122" i="28"/>
  <c r="AB122" i="28"/>
  <c r="Z122" i="28"/>
  <c r="Z156" i="28" s="1"/>
  <c r="AF122" i="28"/>
  <c r="AO42" i="28"/>
  <c r="AO39" i="28"/>
  <c r="BG66" i="28"/>
  <c r="AQ83" i="28"/>
  <c r="AQ76" i="28"/>
  <c r="AQ80" i="28"/>
  <c r="AQ81" i="28"/>
  <c r="AQ78" i="28"/>
  <c r="AQ75" i="28"/>
  <c r="AQ77" i="28"/>
  <c r="AQ82" i="28"/>
  <c r="AQ84" i="28"/>
  <c r="AQ73" i="28"/>
  <c r="AQ79" i="28"/>
  <c r="AD139" i="28"/>
  <c r="AD133" i="28"/>
  <c r="AI151" i="28"/>
  <c r="AD147" i="28"/>
  <c r="AA122" i="28"/>
  <c r="AA133" i="28"/>
  <c r="AM135" i="28"/>
  <c r="BB138" i="28"/>
  <c r="BG136" i="28"/>
  <c r="AL151" i="28"/>
  <c r="AL136" i="28"/>
  <c r="AE134" i="28"/>
  <c r="AL153" i="28"/>
  <c r="AD163" i="28"/>
  <c r="AJ163" i="28"/>
  <c r="AA155" i="28"/>
  <c r="BB147" i="28"/>
  <c r="AY110" i="28"/>
  <c r="AY144" i="28" s="1"/>
  <c r="AY103" i="28"/>
  <c r="AY137" i="28" s="1"/>
  <c r="AY118" i="28"/>
  <c r="AY152" i="28" s="1"/>
  <c r="AY99" i="28"/>
  <c r="AY107" i="28"/>
  <c r="AY141" i="28" s="1"/>
  <c r="AY102" i="28"/>
  <c r="AY136" i="28" s="1"/>
  <c r="AY129" i="28"/>
  <c r="AY163" i="28" s="1"/>
  <c r="AY123" i="28"/>
  <c r="AY157" i="28" s="1"/>
  <c r="AY120" i="28"/>
  <c r="AY154" i="28" s="1"/>
  <c r="AY122" i="28"/>
  <c r="AY156" i="28" s="1"/>
  <c r="AY113" i="28"/>
  <c r="AY147" i="28" s="1"/>
  <c r="AY104" i="28"/>
  <c r="AY138" i="28" s="1"/>
  <c r="AY124" i="28"/>
  <c r="AY158" i="28" s="1"/>
  <c r="AY106" i="28"/>
  <c r="AY140" i="28" s="1"/>
  <c r="AY128" i="28"/>
  <c r="AY162" i="28" s="1"/>
  <c r="AY115" i="28"/>
  <c r="AY149" i="28" s="1"/>
  <c r="AY100" i="28"/>
  <c r="AY134" i="28" s="1"/>
  <c r="AY105" i="28"/>
  <c r="AY139" i="28" s="1"/>
  <c r="AY96" i="28"/>
  <c r="AY119" i="28"/>
  <c r="AY153" i="28" s="1"/>
  <c r="AY112" i="28"/>
  <c r="AY146" i="28" s="1"/>
  <c r="AY116" i="28"/>
  <c r="AY150" i="28" s="1"/>
  <c r="AY108" i="28"/>
  <c r="AY142" i="28" s="1"/>
  <c r="AY121" i="28"/>
  <c r="AY155" i="28" s="1"/>
  <c r="AY114" i="28"/>
  <c r="AY148" i="28" s="1"/>
  <c r="M120" i="28"/>
  <c r="AY127" i="28"/>
  <c r="AY161" i="28" s="1"/>
  <c r="AY125" i="28"/>
  <c r="AY159" i="28" s="1"/>
  <c r="AY101" i="28"/>
  <c r="AY135" i="28" s="1"/>
  <c r="AY126" i="28"/>
  <c r="AY160" i="28" s="1"/>
  <c r="AY117" i="28"/>
  <c r="AY151" i="28" s="1"/>
  <c r="AY109" i="28"/>
  <c r="AY143" i="28" s="1"/>
  <c r="AY111" i="28"/>
  <c r="AY145" i="28" s="1"/>
  <c r="AE122" i="28"/>
  <c r="AJ147" i="28"/>
  <c r="AD135" i="28"/>
  <c r="BA108" i="28"/>
  <c r="BA142" i="28" s="1"/>
  <c r="BA127" i="28"/>
  <c r="BA161" i="28" s="1"/>
  <c r="BA102" i="28"/>
  <c r="BA136" i="28" s="1"/>
  <c r="BA118" i="28"/>
  <c r="BA152" i="28" s="1"/>
  <c r="BA123" i="28"/>
  <c r="BA157" i="28" s="1"/>
  <c r="BA101" i="28"/>
  <c r="BA135" i="28" s="1"/>
  <c r="BA119" i="28"/>
  <c r="BA153" i="28" s="1"/>
  <c r="BA125" i="28"/>
  <c r="BA159" i="28" s="1"/>
  <c r="BA107" i="28"/>
  <c r="BA141" i="28" s="1"/>
  <c r="BA128" i="28"/>
  <c r="BA162" i="28" s="1"/>
  <c r="BA103" i="28"/>
  <c r="BA137" i="28" s="1"/>
  <c r="BA116" i="28"/>
  <c r="BA150" i="28" s="1"/>
  <c r="BA117" i="28"/>
  <c r="BA151" i="28" s="1"/>
  <c r="BA121" i="28"/>
  <c r="BA155" i="28" s="1"/>
  <c r="BA96" i="28"/>
  <c r="BA110" i="28"/>
  <c r="BA144" i="28" s="1"/>
  <c r="BA126" i="28"/>
  <c r="BA160" i="28" s="1"/>
  <c r="BA109" i="28"/>
  <c r="BA143" i="28" s="1"/>
  <c r="BA112" i="28"/>
  <c r="BA146" i="28" s="1"/>
  <c r="BA122" i="28"/>
  <c r="BA156" i="28" s="1"/>
  <c r="BA100" i="28"/>
  <c r="BA134" i="28" s="1"/>
  <c r="BA113" i="28"/>
  <c r="BA147" i="28" s="1"/>
  <c r="BA129" i="28"/>
  <c r="BA163" i="28" s="1"/>
  <c r="BA106" i="28"/>
  <c r="BA140" i="28" s="1"/>
  <c r="BA99" i="28"/>
  <c r="BA120" i="28"/>
  <c r="BA154" i="28" s="1"/>
  <c r="BA104" i="28"/>
  <c r="BA138" i="28" s="1"/>
  <c r="BA114" i="28"/>
  <c r="BA148" i="28" s="1"/>
  <c r="BA105" i="28"/>
  <c r="BA139" i="28" s="1"/>
  <c r="M124" i="28"/>
  <c r="BA115" i="28"/>
  <c r="BA149" i="28" s="1"/>
  <c r="BA124" i="28"/>
  <c r="BA158" i="28" s="1"/>
  <c r="BA111" i="28"/>
  <c r="BA145" i="28" s="1"/>
  <c r="AA159" i="28"/>
  <c r="AA135" i="28"/>
  <c r="AP81" i="28"/>
  <c r="AP78" i="28"/>
  <c r="AP79" i="28"/>
  <c r="AP84" i="28"/>
  <c r="AP73" i="28"/>
  <c r="AP82" i="28"/>
  <c r="AP80" i="28"/>
  <c r="AP77" i="28"/>
  <c r="AP75" i="28"/>
  <c r="AP83" i="28"/>
  <c r="AP76" i="28"/>
  <c r="AE139" i="28"/>
  <c r="AU74" i="28"/>
  <c r="AU85" i="28" s="1"/>
  <c r="BB159" i="28"/>
  <c r="BB162" i="28"/>
  <c r="BB143" i="28"/>
  <c r="AL142" i="28"/>
  <c r="AD134" i="28"/>
  <c r="AA142" i="28"/>
  <c r="AA136" i="28"/>
  <c r="AL146" i="28"/>
  <c r="AZ133" i="28"/>
  <c r="AL133" i="28"/>
  <c r="AL137" i="28"/>
  <c r="BC133" i="28"/>
  <c r="AH74" i="28"/>
  <c r="AH85" i="28" s="1"/>
  <c r="AM133" i="28"/>
  <c r="BB134" i="28"/>
  <c r="AA145" i="28"/>
  <c r="AT74" i="28"/>
  <c r="AT85" i="28" s="1"/>
  <c r="AV133" i="28"/>
  <c r="Y144" i="28"/>
  <c r="AZ156" i="28"/>
  <c r="AS78" i="28"/>
  <c r="AS73" i="28"/>
  <c r="AS79" i="28"/>
  <c r="AS76" i="28"/>
  <c r="AS77" i="28"/>
  <c r="AS82" i="28"/>
  <c r="AS81" i="28"/>
  <c r="AS83" i="28"/>
  <c r="AS75" i="28"/>
  <c r="AS84" i="28"/>
  <c r="AS80" i="28"/>
  <c r="BA74" i="28"/>
  <c r="BA85" i="28" s="1"/>
  <c r="AG78" i="28"/>
  <c r="AG84" i="28"/>
  <c r="AG77" i="28"/>
  <c r="AG79" i="28"/>
  <c r="AG82" i="28"/>
  <c r="AG76" i="28"/>
  <c r="AG83" i="28"/>
  <c r="AG73" i="28"/>
  <c r="AG80" i="28"/>
  <c r="AG75" i="28"/>
  <c r="AG81" i="28"/>
  <c r="BG58" i="28"/>
  <c r="BG70" i="28"/>
  <c r="BG64" i="28"/>
  <c r="BG65" i="28"/>
  <c r="BG71" i="28"/>
  <c r="BG72" i="28"/>
  <c r="AT128" i="28"/>
  <c r="AT162" i="28" s="1"/>
  <c r="AT108" i="28"/>
  <c r="AT142" i="28" s="1"/>
  <c r="AT113" i="28"/>
  <c r="AT147" i="28" s="1"/>
  <c r="AT122" i="28"/>
  <c r="AT156" i="28" s="1"/>
  <c r="AT105" i="28"/>
  <c r="AT139" i="28" s="1"/>
  <c r="AT121" i="28"/>
  <c r="AT155" i="28" s="1"/>
  <c r="AT124" i="28"/>
  <c r="AT158" i="28" s="1"/>
  <c r="AT100" i="28"/>
  <c r="AT134" i="28" s="1"/>
  <c r="AT110" i="28"/>
  <c r="AT144" i="28" s="1"/>
  <c r="AT116" i="28"/>
  <c r="AT150" i="28" s="1"/>
  <c r="AT120" i="28"/>
  <c r="AT154" i="28" s="1"/>
  <c r="AT127" i="28"/>
  <c r="AT161" i="28" s="1"/>
  <c r="AT111" i="28"/>
  <c r="AT145" i="28" s="1"/>
  <c r="AT102" i="28"/>
  <c r="AT136" i="28" s="1"/>
  <c r="AT129" i="28"/>
  <c r="AT163" i="28" s="1"/>
  <c r="AT103" i="28"/>
  <c r="AT137" i="28" s="1"/>
  <c r="AT125" i="28"/>
  <c r="AT159" i="28" s="1"/>
  <c r="AT101" i="28"/>
  <c r="AT135" i="28" s="1"/>
  <c r="AT119" i="28"/>
  <c r="AT153" i="28" s="1"/>
  <c r="AT99" i="28"/>
  <c r="AT118" i="28"/>
  <c r="AT152" i="28" s="1"/>
  <c r="M110" i="28"/>
  <c r="AT107" i="28"/>
  <c r="AT141" i="28" s="1"/>
  <c r="AT126" i="28"/>
  <c r="AT160" i="28" s="1"/>
  <c r="AT123" i="28"/>
  <c r="AT157" i="28" s="1"/>
  <c r="AT104" i="28"/>
  <c r="AT138" i="28" s="1"/>
  <c r="AT109" i="28"/>
  <c r="AT143" i="28" s="1"/>
  <c r="AT115" i="28"/>
  <c r="AT149" i="28" s="1"/>
  <c r="AT96" i="28"/>
  <c r="AT112" i="28"/>
  <c r="AT146" i="28" s="1"/>
  <c r="AT106" i="28"/>
  <c r="AT140" i="28" s="1"/>
  <c r="AT114" i="28"/>
  <c r="AT148" i="28" s="1"/>
  <c r="AT117" i="28"/>
  <c r="AT151" i="28" s="1"/>
  <c r="AA147" i="28"/>
  <c r="AA162" i="28"/>
  <c r="AC116" i="28"/>
  <c r="AC150" i="28" s="1"/>
  <c r="AC110" i="28"/>
  <c r="AC144" i="28" s="1"/>
  <c r="AC100" i="28"/>
  <c r="AC134" i="28" s="1"/>
  <c r="AC125" i="28"/>
  <c r="AC159" i="28" s="1"/>
  <c r="AC107" i="28"/>
  <c r="AC102" i="28"/>
  <c r="AC99" i="28"/>
  <c r="AC123" i="28"/>
  <c r="AC157" i="28" s="1"/>
  <c r="AC108" i="28"/>
  <c r="AC142" i="28" s="1"/>
  <c r="AC112" i="28"/>
  <c r="AC146" i="28" s="1"/>
  <c r="AC113" i="28"/>
  <c r="AC111" i="28"/>
  <c r="AC145" i="28" s="1"/>
  <c r="AC117" i="28"/>
  <c r="AC151" i="28" s="1"/>
  <c r="I100" i="28"/>
  <c r="AC120" i="28"/>
  <c r="AC154" i="28" s="1"/>
  <c r="AC118" i="28"/>
  <c r="AC152" i="28" s="1"/>
  <c r="AC124" i="28"/>
  <c r="AC158" i="28" s="1"/>
  <c r="AC106" i="28"/>
  <c r="AC140" i="28" s="1"/>
  <c r="K102" i="28"/>
  <c r="AC127" i="28"/>
  <c r="AC161" i="28" s="1"/>
  <c r="AC129" i="28"/>
  <c r="AC163" i="28" s="1"/>
  <c r="AC105" i="28"/>
  <c r="AC96" i="28"/>
  <c r="BG137" i="28" s="1"/>
  <c r="AC115" i="28"/>
  <c r="AC149" i="28" s="1"/>
  <c r="AC121" i="28"/>
  <c r="AC155" i="28" s="1"/>
  <c r="AC101" i="28"/>
  <c r="AC128" i="28"/>
  <c r="AC162" i="28" s="1"/>
  <c r="AC103" i="28"/>
  <c r="AC137" i="28" s="1"/>
  <c r="AC114" i="28"/>
  <c r="AC148" i="28" s="1"/>
  <c r="AC126" i="28"/>
  <c r="AC160" i="28" s="1"/>
  <c r="AC104" i="28"/>
  <c r="AC138" i="28" s="1"/>
  <c r="I101" i="28"/>
  <c r="AC109" i="28"/>
  <c r="AC143" i="28" s="1"/>
  <c r="K103" i="28"/>
  <c r="AC119" i="28"/>
  <c r="AC153" i="28" s="1"/>
  <c r="M103" i="28"/>
  <c r="AC122" i="28"/>
  <c r="AC156" i="28" s="1"/>
  <c r="AR107" i="28"/>
  <c r="AR141" i="28" s="1"/>
  <c r="AR129" i="28"/>
  <c r="AR163" i="28" s="1"/>
  <c r="M106" i="28"/>
  <c r="AR112" i="28"/>
  <c r="AR146" i="28" s="1"/>
  <c r="AR122" i="28"/>
  <c r="AR156" i="28" s="1"/>
  <c r="AR121" i="28"/>
  <c r="AR155" i="28" s="1"/>
  <c r="AR117" i="28"/>
  <c r="AR151" i="28" s="1"/>
  <c r="AR110" i="28"/>
  <c r="AR144" i="28" s="1"/>
  <c r="AR103" i="28"/>
  <c r="AR137" i="28" s="1"/>
  <c r="AR109" i="28"/>
  <c r="AR143" i="28" s="1"/>
  <c r="AR125" i="28"/>
  <c r="AR159" i="28" s="1"/>
  <c r="AR102" i="28"/>
  <c r="AR136" i="28" s="1"/>
  <c r="AR126" i="28"/>
  <c r="AR160" i="28" s="1"/>
  <c r="AR106" i="28"/>
  <c r="AR140" i="28" s="1"/>
  <c r="AR118" i="28"/>
  <c r="AR152" i="28" s="1"/>
  <c r="AR119" i="28"/>
  <c r="AR153" i="28" s="1"/>
  <c r="AR113" i="28"/>
  <c r="AR147" i="28" s="1"/>
  <c r="AR120" i="28"/>
  <c r="AR154" i="28" s="1"/>
  <c r="AR127" i="28"/>
  <c r="AR161" i="28" s="1"/>
  <c r="AR104" i="28"/>
  <c r="AR138" i="28" s="1"/>
  <c r="AR115" i="28"/>
  <c r="AR149" i="28" s="1"/>
  <c r="AR116" i="28"/>
  <c r="AR150" i="28" s="1"/>
  <c r="AR96" i="28"/>
  <c r="AR114" i="28"/>
  <c r="AR148" i="28" s="1"/>
  <c r="AR99" i="28"/>
  <c r="AR101" i="28"/>
  <c r="AR135" i="28" s="1"/>
  <c r="AR111" i="28"/>
  <c r="AR145" i="28" s="1"/>
  <c r="AR128" i="28"/>
  <c r="AR162" i="28" s="1"/>
  <c r="AR124" i="28"/>
  <c r="AR158" i="28" s="1"/>
  <c r="AR123" i="28"/>
  <c r="AR157" i="28" s="1"/>
  <c r="AR108" i="28"/>
  <c r="AR142" i="28" s="1"/>
  <c r="AR100" i="28"/>
  <c r="AR134" i="28" s="1"/>
  <c r="AR105" i="28"/>
  <c r="AR139" i="28" s="1"/>
  <c r="BB135" i="28"/>
  <c r="AM147" i="28"/>
  <c r="AL160" i="28"/>
  <c r="BB133" i="28"/>
  <c r="BB122" i="28"/>
  <c r="AJ137" i="28"/>
  <c r="AL122" i="28"/>
  <c r="AL156" i="28" s="1"/>
  <c r="AK102" i="28"/>
  <c r="AK136" i="28" s="1"/>
  <c r="K116" i="28"/>
  <c r="AK107" i="28"/>
  <c r="AK141" i="28" s="1"/>
  <c r="AK117" i="28"/>
  <c r="AK151" i="28" s="1"/>
  <c r="AK116" i="28"/>
  <c r="AK150" i="28" s="1"/>
  <c r="AK122" i="28"/>
  <c r="AK156" i="28" s="1"/>
  <c r="AK126" i="28"/>
  <c r="AK160" i="28" s="1"/>
  <c r="AK125" i="28"/>
  <c r="AK159" i="28" s="1"/>
  <c r="AK121" i="28"/>
  <c r="AK155" i="28" s="1"/>
  <c r="AK127" i="28"/>
  <c r="AK161" i="28" s="1"/>
  <c r="AK104" i="28"/>
  <c r="AK138" i="28" s="1"/>
  <c r="AK105" i="28"/>
  <c r="AK96" i="28"/>
  <c r="AK129" i="28"/>
  <c r="AK99" i="28"/>
  <c r="AK118" i="28"/>
  <c r="AK152" i="28" s="1"/>
  <c r="AK111" i="28"/>
  <c r="AK145" i="28" s="1"/>
  <c r="AK124" i="28"/>
  <c r="AK158" i="28" s="1"/>
  <c r="AK100" i="28"/>
  <c r="AK134" i="28" s="1"/>
  <c r="AK101" i="28"/>
  <c r="AK115" i="28"/>
  <c r="AK149" i="28" s="1"/>
  <c r="M117" i="28"/>
  <c r="AK110" i="28"/>
  <c r="AK144" i="28" s="1"/>
  <c r="AK113" i="28"/>
  <c r="AK108" i="28"/>
  <c r="AK142" i="28" s="1"/>
  <c r="AK123" i="28"/>
  <c r="AK157" i="28" s="1"/>
  <c r="AK109" i="28"/>
  <c r="AK143" i="28" s="1"/>
  <c r="AK114" i="28"/>
  <c r="AK112" i="28"/>
  <c r="AK146" i="28" s="1"/>
  <c r="K117" i="28"/>
  <c r="AK103" i="28"/>
  <c r="AK137" i="28" s="1"/>
  <c r="AK128" i="28"/>
  <c r="AK162" i="28" s="1"/>
  <c r="AK106" i="28"/>
  <c r="AK140" i="28" s="1"/>
  <c r="AK119" i="28"/>
  <c r="AK153" i="28" s="1"/>
  <c r="AK120" i="28"/>
  <c r="AK154" i="28" s="1"/>
  <c r="M118" i="28"/>
  <c r="AX117" i="28"/>
  <c r="AX151" i="28" s="1"/>
  <c r="AX104" i="28"/>
  <c r="AX138" i="28" s="1"/>
  <c r="AX111" i="28"/>
  <c r="AX145" i="28" s="1"/>
  <c r="AX105" i="28"/>
  <c r="AX139" i="28" s="1"/>
  <c r="AX109" i="28"/>
  <c r="AX143" i="28" s="1"/>
  <c r="AX110" i="28"/>
  <c r="AX144" i="28" s="1"/>
  <c r="AX112" i="28"/>
  <c r="AX146" i="28" s="1"/>
  <c r="AX116" i="28"/>
  <c r="AX150" i="28" s="1"/>
  <c r="AX102" i="28"/>
  <c r="AX136" i="28" s="1"/>
  <c r="AX124" i="28"/>
  <c r="AX158" i="28" s="1"/>
  <c r="AX120" i="28"/>
  <c r="AX154" i="28" s="1"/>
  <c r="AX99" i="28"/>
  <c r="AX122" i="28"/>
  <c r="AX156" i="28" s="1"/>
  <c r="AX125" i="28"/>
  <c r="AX159" i="28" s="1"/>
  <c r="AX127" i="28"/>
  <c r="AX161" i="28" s="1"/>
  <c r="AX114" i="28"/>
  <c r="AX148" i="28" s="1"/>
  <c r="AX108" i="28"/>
  <c r="AX142" i="28" s="1"/>
  <c r="AX113" i="28"/>
  <c r="AX147" i="28" s="1"/>
  <c r="AX126" i="28"/>
  <c r="AX160" i="28" s="1"/>
  <c r="AX107" i="28"/>
  <c r="AX141" i="28" s="1"/>
  <c r="AX106" i="28"/>
  <c r="AX140" i="28" s="1"/>
  <c r="AX119" i="28"/>
  <c r="AX153" i="28" s="1"/>
  <c r="AX96" i="28"/>
  <c r="AX118" i="28"/>
  <c r="AX152" i="28" s="1"/>
  <c r="AX121" i="28"/>
  <c r="AX155" i="28" s="1"/>
  <c r="AX103" i="28"/>
  <c r="AX137" i="28" s="1"/>
  <c r="AX123" i="28"/>
  <c r="AX157" i="28" s="1"/>
  <c r="AX129" i="28"/>
  <c r="AX163" i="28" s="1"/>
  <c r="AX128" i="28"/>
  <c r="AX162" i="28" s="1"/>
  <c r="AX115" i="28"/>
  <c r="AX149" i="28" s="1"/>
  <c r="AX100" i="28"/>
  <c r="AX134" i="28" s="1"/>
  <c r="AX101" i="28"/>
  <c r="AX135" i="28" s="1"/>
  <c r="BB261" i="28" l="1"/>
  <c r="BB253" i="28"/>
  <c r="BB254" i="28" s="1"/>
  <c r="BB257" i="28"/>
  <c r="AG13" i="5"/>
  <c r="AH13" i="5" s="1"/>
  <c r="AY264" i="28"/>
  <c r="AY257" i="28"/>
  <c r="AY256" i="28"/>
  <c r="AY258" i="28"/>
  <c r="AY260" i="28"/>
  <c r="BB263" i="28"/>
  <c r="BB256" i="28"/>
  <c r="AG17" i="5"/>
  <c r="AH17" i="5" s="1"/>
  <c r="AG15" i="5"/>
  <c r="AH15" i="5" s="1"/>
  <c r="BB258" i="28"/>
  <c r="BB264" i="28"/>
  <c r="BB259" i="28"/>
  <c r="BB260" i="28"/>
  <c r="BB262" i="28"/>
  <c r="AR261" i="28"/>
  <c r="AR253" i="28"/>
  <c r="AR254" i="28" s="1"/>
  <c r="AR265" i="28" s="1"/>
  <c r="AR262" i="28"/>
  <c r="AR258" i="28"/>
  <c r="AR264" i="28"/>
  <c r="AR263" i="28"/>
  <c r="AR256" i="28"/>
  <c r="AR260" i="28"/>
  <c r="AR259" i="28"/>
  <c r="AR85" i="28"/>
  <c r="AF265" i="28"/>
  <c r="AI265" i="28"/>
  <c r="AC265" i="28"/>
  <c r="BD265" i="28"/>
  <c r="AU265" i="28"/>
  <c r="AL265" i="28"/>
  <c r="AW85" i="28"/>
  <c r="AX265" i="28"/>
  <c r="AK265" i="28"/>
  <c r="BA265" i="28"/>
  <c r="AT265" i="28"/>
  <c r="AG10" i="5"/>
  <c r="AH10" i="5" s="1"/>
  <c r="AC85" i="28"/>
  <c r="AZ265" i="28"/>
  <c r="AW265" i="28"/>
  <c r="AM85" i="28"/>
  <c r="AH265" i="28"/>
  <c r="AN265" i="28"/>
  <c r="BB85" i="28"/>
  <c r="AZ130" i="28"/>
  <c r="AE130" i="28"/>
  <c r="Y265" i="28"/>
  <c r="AA130" i="28"/>
  <c r="BB130" i="28"/>
  <c r="AD130" i="28"/>
  <c r="BC130" i="28"/>
  <c r="AJ130" i="28"/>
  <c r="AB130" i="28"/>
  <c r="Z168" i="28"/>
  <c r="AJ156" i="28"/>
  <c r="AJ174" i="28" s="1"/>
  <c r="Y130" i="28"/>
  <c r="AV130" i="28"/>
  <c r="BD130" i="28"/>
  <c r="Z130" i="28"/>
  <c r="Z265" i="28"/>
  <c r="AS257" i="28"/>
  <c r="AS262" i="28"/>
  <c r="AS261" i="28"/>
  <c r="AF130" i="28"/>
  <c r="AB156" i="28"/>
  <c r="AB168" i="28" s="1"/>
  <c r="AN172" i="28"/>
  <c r="AN130" i="28"/>
  <c r="AM130" i="28"/>
  <c r="AB173" i="28"/>
  <c r="BG140" i="28"/>
  <c r="Z167" i="28"/>
  <c r="Z172" i="28"/>
  <c r="Z175" i="28"/>
  <c r="AE156" i="28"/>
  <c r="AE174" i="28" s="1"/>
  <c r="AL130" i="28"/>
  <c r="Z174" i="28"/>
  <c r="Z166" i="28"/>
  <c r="AF156" i="28"/>
  <c r="AF175" i="28" s="1"/>
  <c r="BG138" i="28"/>
  <c r="Z171" i="28"/>
  <c r="AS255" i="28"/>
  <c r="AM265" i="28"/>
  <c r="AS264" i="28"/>
  <c r="AS256" i="28"/>
  <c r="AS259" i="28"/>
  <c r="AA254" i="28"/>
  <c r="AA265" i="28" s="1"/>
  <c r="AY254" i="28"/>
  <c r="AY265" i="28" s="1"/>
  <c r="AS253" i="28"/>
  <c r="AS260" i="28"/>
  <c r="AS258" i="28"/>
  <c r="AB254" i="28"/>
  <c r="AB265" i="28" s="1"/>
  <c r="BC254" i="28"/>
  <c r="BC265" i="28" s="1"/>
  <c r="AS263" i="28"/>
  <c r="AE254" i="28"/>
  <c r="AE265" i="28" s="1"/>
  <c r="AJ254" i="28"/>
  <c r="AJ265" i="28" s="1"/>
  <c r="AD254" i="28"/>
  <c r="AD265" i="28" s="1"/>
  <c r="AV254" i="28"/>
  <c r="AV265" i="28" s="1"/>
  <c r="AO257" i="28"/>
  <c r="AO259" i="28"/>
  <c r="AO262" i="28"/>
  <c r="AO260" i="28"/>
  <c r="AO255" i="28"/>
  <c r="AO261" i="28"/>
  <c r="AO256" i="28"/>
  <c r="AO253" i="28"/>
  <c r="AO264" i="28"/>
  <c r="AO263" i="28"/>
  <c r="AO258" i="28"/>
  <c r="AQ254" i="28"/>
  <c r="AQ265" i="28" s="1"/>
  <c r="AP254" i="28"/>
  <c r="AP265" i="28" s="1"/>
  <c r="AG254" i="28"/>
  <c r="AG265" i="28" s="1"/>
  <c r="AR133" i="28"/>
  <c r="AR130" i="28"/>
  <c r="AC139" i="28"/>
  <c r="AP74" i="28"/>
  <c r="AP85" i="28" s="1"/>
  <c r="AN167" i="28"/>
  <c r="AC141" i="28"/>
  <c r="AQ127" i="28"/>
  <c r="AQ161" i="28" s="1"/>
  <c r="AQ106" i="28"/>
  <c r="AQ140" i="28" s="1"/>
  <c r="AQ115" i="28"/>
  <c r="AQ149" i="28" s="1"/>
  <c r="AQ120" i="28"/>
  <c r="AQ154" i="28" s="1"/>
  <c r="AQ114" i="28"/>
  <c r="AQ148" i="28" s="1"/>
  <c r="AQ107" i="28"/>
  <c r="AQ141" i="28" s="1"/>
  <c r="AQ100" i="28"/>
  <c r="AQ134" i="28" s="1"/>
  <c r="AQ128" i="28"/>
  <c r="AQ162" i="28" s="1"/>
  <c r="AQ123" i="28"/>
  <c r="AQ157" i="28" s="1"/>
  <c r="AQ112" i="28"/>
  <c r="AQ146" i="28" s="1"/>
  <c r="AQ104" i="28"/>
  <c r="AQ138" i="28" s="1"/>
  <c r="AQ110" i="28"/>
  <c r="AQ144" i="28" s="1"/>
  <c r="AQ125" i="28"/>
  <c r="AQ159" i="28" s="1"/>
  <c r="AQ111" i="28"/>
  <c r="AQ145" i="28" s="1"/>
  <c r="AQ116" i="28"/>
  <c r="AQ150" i="28" s="1"/>
  <c r="AQ109" i="28"/>
  <c r="AQ143" i="28" s="1"/>
  <c r="AQ122" i="28"/>
  <c r="AQ156" i="28" s="1"/>
  <c r="AQ113" i="28"/>
  <c r="AQ147" i="28" s="1"/>
  <c r="AQ102" i="28"/>
  <c r="AQ136" i="28" s="1"/>
  <c r="AQ124" i="28"/>
  <c r="AQ158" i="28" s="1"/>
  <c r="AQ96" i="28"/>
  <c r="AQ99" i="28"/>
  <c r="AQ117" i="28"/>
  <c r="AQ151" i="28" s="1"/>
  <c r="AQ126" i="28"/>
  <c r="AQ160" i="28" s="1"/>
  <c r="AQ101" i="28"/>
  <c r="AQ135" i="28" s="1"/>
  <c r="AQ105" i="28"/>
  <c r="AQ139" i="28" s="1"/>
  <c r="AQ108" i="28"/>
  <c r="AQ142" i="28" s="1"/>
  <c r="AQ129" i="28"/>
  <c r="AQ163" i="28" s="1"/>
  <c r="AQ119" i="28"/>
  <c r="AQ153" i="28" s="1"/>
  <c r="M104" i="28"/>
  <c r="AQ121" i="28"/>
  <c r="AQ155" i="28" s="1"/>
  <c r="AQ103" i="28"/>
  <c r="AQ137" i="28" s="1"/>
  <c r="AQ118" i="28"/>
  <c r="AQ152" i="28" s="1"/>
  <c r="AN168" i="28"/>
  <c r="AN166" i="28"/>
  <c r="BD156" i="28"/>
  <c r="AZ168" i="28"/>
  <c r="AZ171" i="28"/>
  <c r="AZ167" i="28"/>
  <c r="AZ169" i="28"/>
  <c r="AZ164" i="28"/>
  <c r="AZ173" i="28"/>
  <c r="AZ175" i="28"/>
  <c r="AZ166" i="28"/>
  <c r="AZ172" i="28"/>
  <c r="AZ170" i="28"/>
  <c r="AZ174" i="28"/>
  <c r="AS74" i="28"/>
  <c r="AS85" i="28" s="1"/>
  <c r="AN170" i="28"/>
  <c r="K100" i="28"/>
  <c r="AG127" i="28"/>
  <c r="AG161" i="28" s="1"/>
  <c r="AG104" i="28"/>
  <c r="AG138" i="28" s="1"/>
  <c r="AG121" i="28"/>
  <c r="AG155" i="28" s="1"/>
  <c r="K101" i="28"/>
  <c r="AG125" i="28"/>
  <c r="AG159" i="28" s="1"/>
  <c r="AG124" i="28"/>
  <c r="AG158" i="28" s="1"/>
  <c r="AG113" i="28"/>
  <c r="M101" i="28"/>
  <c r="AG100" i="28"/>
  <c r="AG134" i="28" s="1"/>
  <c r="AG96" i="28"/>
  <c r="BG144" i="28" s="1"/>
  <c r="AG129" i="28"/>
  <c r="AG120" i="28"/>
  <c r="AG154" i="28" s="1"/>
  <c r="AG128" i="28"/>
  <c r="AG162" i="28" s="1"/>
  <c r="AG119" i="28"/>
  <c r="AG153" i="28" s="1"/>
  <c r="AG99" i="28"/>
  <c r="AG103" i="28"/>
  <c r="AG137" i="28" s="1"/>
  <c r="AG118" i="28"/>
  <c r="AG152" i="28" s="1"/>
  <c r="AG109" i="28"/>
  <c r="AG143" i="28" s="1"/>
  <c r="AG102" i="28"/>
  <c r="AG136" i="28" s="1"/>
  <c r="AG115" i="28"/>
  <c r="AG149" i="28" s="1"/>
  <c r="AG105" i="28"/>
  <c r="AG139" i="28" s="1"/>
  <c r="AG107" i="28"/>
  <c r="AG141" i="28" s="1"/>
  <c r="AG126" i="28"/>
  <c r="AG160" i="28" s="1"/>
  <c r="AG112" i="28"/>
  <c r="AG146" i="28" s="1"/>
  <c r="AG106" i="28"/>
  <c r="AG140" i="28" s="1"/>
  <c r="AG117" i="28"/>
  <c r="AG151" i="28" s="1"/>
  <c r="AG114" i="28"/>
  <c r="AG148" i="28" s="1"/>
  <c r="AG111" i="28"/>
  <c r="AG145" i="28" s="1"/>
  <c r="AG122" i="28"/>
  <c r="AG156" i="28" s="1"/>
  <c r="AG108" i="28"/>
  <c r="AG142" i="28" s="1"/>
  <c r="AG116" i="28"/>
  <c r="AG150" i="28" s="1"/>
  <c r="AG123" i="28"/>
  <c r="AG157" i="28" s="1"/>
  <c r="AG101" i="28"/>
  <c r="AG135" i="28" s="1"/>
  <c r="AG110" i="28"/>
  <c r="AG144" i="28" s="1"/>
  <c r="AT133" i="28"/>
  <c r="AT130" i="28"/>
  <c r="AG74" i="28"/>
  <c r="AG85" i="28" s="1"/>
  <c r="AC135" i="28"/>
  <c r="BB156" i="28"/>
  <c r="BB173" i="28" s="1"/>
  <c r="Y170" i="28"/>
  <c r="Y175" i="28"/>
  <c r="Y167" i="28"/>
  <c r="Y164" i="28"/>
  <c r="Y173" i="28"/>
  <c r="Y168" i="28"/>
  <c r="Y172" i="28"/>
  <c r="Y174" i="28"/>
  <c r="Y169" i="28"/>
  <c r="Y171" i="28"/>
  <c r="Y166" i="28"/>
  <c r="AA156" i="28"/>
  <c r="AA174" i="28" s="1"/>
  <c r="AV166" i="28"/>
  <c r="AV171" i="28"/>
  <c r="AV174" i="28"/>
  <c r="AV173" i="28"/>
  <c r="AV170" i="28"/>
  <c r="AV164" i="28"/>
  <c r="AV175" i="28"/>
  <c r="AV172" i="28"/>
  <c r="AV168" i="28"/>
  <c r="AV167" i="28"/>
  <c r="AV169" i="28"/>
  <c r="AL173" i="28"/>
  <c r="AL169" i="28"/>
  <c r="AL168" i="28"/>
  <c r="AL167" i="28"/>
  <c r="AL170" i="28"/>
  <c r="AL171" i="28"/>
  <c r="AL175" i="28"/>
  <c r="AL174" i="28"/>
  <c r="AL166" i="28"/>
  <c r="AL172" i="28"/>
  <c r="AL164" i="28"/>
  <c r="AH163" i="28"/>
  <c r="AN173" i="28"/>
  <c r="AN164" i="28"/>
  <c r="BG139" i="28"/>
  <c r="AY130" i="28"/>
  <c r="AY133" i="28"/>
  <c r="AQ74" i="28"/>
  <c r="AQ85" i="28" s="1"/>
  <c r="AI145" i="28"/>
  <c r="AU130" i="28"/>
  <c r="AU133" i="28"/>
  <c r="Z164" i="28"/>
  <c r="Z170" i="28"/>
  <c r="Z173" i="28"/>
  <c r="M108" i="28"/>
  <c r="AS116" i="28"/>
  <c r="AS150" i="28" s="1"/>
  <c r="AS109" i="28"/>
  <c r="AS101" i="28"/>
  <c r="AS123" i="28"/>
  <c r="AS106" i="28"/>
  <c r="AS140" i="28" s="1"/>
  <c r="AS104" i="28"/>
  <c r="AS122" i="28"/>
  <c r="AS156" i="28" s="1"/>
  <c r="AS127" i="28"/>
  <c r="AS128" i="28"/>
  <c r="AS100" i="28"/>
  <c r="AS102" i="28"/>
  <c r="AS136" i="28" s="1"/>
  <c r="AS111" i="28"/>
  <c r="AS112" i="28"/>
  <c r="AS126" i="28"/>
  <c r="AS160" i="28" s="1"/>
  <c r="AS96" i="28"/>
  <c r="AS114" i="28"/>
  <c r="AS148" i="28" s="1"/>
  <c r="AS105" i="28"/>
  <c r="AS124" i="28"/>
  <c r="AS158" i="28" s="1"/>
  <c r="AS108" i="28"/>
  <c r="AS142" i="28" s="1"/>
  <c r="AS120" i="28"/>
  <c r="AS115" i="28"/>
  <c r="AS149" i="28" s="1"/>
  <c r="AS107" i="28"/>
  <c r="AS141" i="28" s="1"/>
  <c r="AS121" i="28"/>
  <c r="AS118" i="28"/>
  <c r="AS152" i="28" s="1"/>
  <c r="AS125" i="28"/>
  <c r="AS113" i="28"/>
  <c r="AS99" i="28"/>
  <c r="AS119" i="28"/>
  <c r="AS117" i="28"/>
  <c r="AS129" i="28"/>
  <c r="AS103" i="28"/>
  <c r="AS110" i="28"/>
  <c r="AS144" i="28" s="1"/>
  <c r="AI133" i="28"/>
  <c r="AI130" i="28"/>
  <c r="AI135" i="28"/>
  <c r="AP103" i="28"/>
  <c r="AP137" i="28" s="1"/>
  <c r="AP118" i="28"/>
  <c r="AP152" i="28" s="1"/>
  <c r="AP127" i="28"/>
  <c r="AP161" i="28" s="1"/>
  <c r="AP124" i="28"/>
  <c r="AP107" i="28"/>
  <c r="AP141" i="28" s="1"/>
  <c r="AP126" i="28"/>
  <c r="AP105" i="28"/>
  <c r="AP139" i="28" s="1"/>
  <c r="AP123" i="28"/>
  <c r="AP157" i="28" s="1"/>
  <c r="AP96" i="28"/>
  <c r="AP100" i="28"/>
  <c r="AP134" i="28" s="1"/>
  <c r="AP108" i="28"/>
  <c r="AP142" i="28" s="1"/>
  <c r="AP117" i="28"/>
  <c r="AP125" i="28"/>
  <c r="AP159" i="28" s="1"/>
  <c r="AP101" i="28"/>
  <c r="AP135" i="28" s="1"/>
  <c r="AP115" i="28"/>
  <c r="AP111" i="28"/>
  <c r="AP145" i="28" s="1"/>
  <c r="AP120" i="28"/>
  <c r="AP113" i="28"/>
  <c r="AP147" i="28" s="1"/>
  <c r="AP129" i="28"/>
  <c r="AP163" i="28" s="1"/>
  <c r="AP116" i="28"/>
  <c r="AP150" i="28" s="1"/>
  <c r="AP121" i="28"/>
  <c r="AP155" i="28" s="1"/>
  <c r="AP110" i="28"/>
  <c r="AP144" i="28" s="1"/>
  <c r="AP114" i="28"/>
  <c r="AP148" i="28" s="1"/>
  <c r="AP104" i="28"/>
  <c r="AP138" i="28" s="1"/>
  <c r="AP109" i="28"/>
  <c r="AP143" i="28" s="1"/>
  <c r="AP106" i="28"/>
  <c r="AP140" i="28" s="1"/>
  <c r="M102" i="28"/>
  <c r="AP128" i="28"/>
  <c r="AP162" i="28" s="1"/>
  <c r="AP119" i="28"/>
  <c r="AP153" i="28" s="1"/>
  <c r="AP99" i="28"/>
  <c r="AP112" i="28"/>
  <c r="AP146" i="28" s="1"/>
  <c r="AP102" i="28"/>
  <c r="AP122" i="28"/>
  <c r="AP156" i="28" s="1"/>
  <c r="AM171" i="28"/>
  <c r="AM169" i="28"/>
  <c r="AM175" i="28"/>
  <c r="AM166" i="28"/>
  <c r="AM170" i="28"/>
  <c r="AM167" i="28"/>
  <c r="AM172" i="28"/>
  <c r="AM164" i="28"/>
  <c r="AM173" i="28"/>
  <c r="AM174" i="28"/>
  <c r="AM168" i="28"/>
  <c r="BC169" i="28"/>
  <c r="BC170" i="28"/>
  <c r="BC174" i="28"/>
  <c r="BC173" i="28"/>
  <c r="BC175" i="28"/>
  <c r="BC164" i="28"/>
  <c r="BC171" i="28"/>
  <c r="BC168" i="28"/>
  <c r="BC167" i="28"/>
  <c r="BC172" i="28"/>
  <c r="BC166" i="28"/>
  <c r="AO78" i="28"/>
  <c r="AO82" i="28"/>
  <c r="AO84" i="28"/>
  <c r="AO79" i="28"/>
  <c r="AO76" i="28"/>
  <c r="AO80" i="28"/>
  <c r="AO81" i="28"/>
  <c r="AO83" i="28"/>
  <c r="AO77" i="28"/>
  <c r="AO75" i="28"/>
  <c r="AO73" i="28"/>
  <c r="AH133" i="28"/>
  <c r="AH130" i="28"/>
  <c r="AX133" i="28"/>
  <c r="AX130" i="28"/>
  <c r="AK147" i="28"/>
  <c r="AK135" i="28"/>
  <c r="BA133" i="28"/>
  <c r="BA130" i="28"/>
  <c r="AN169" i="28"/>
  <c r="AN171" i="28"/>
  <c r="AC136" i="28"/>
  <c r="AH139" i="28"/>
  <c r="AK130" i="28"/>
  <c r="AK133" i="28"/>
  <c r="AW127" i="28"/>
  <c r="AW161" i="28" s="1"/>
  <c r="AW121" i="28"/>
  <c r="AW155" i="28" s="1"/>
  <c r="AW96" i="28"/>
  <c r="AW128" i="28"/>
  <c r="AW162" i="28" s="1"/>
  <c r="AW103" i="28"/>
  <c r="AW137" i="28" s="1"/>
  <c r="AW114" i="28"/>
  <c r="AW148" i="28" s="1"/>
  <c r="AW129" i="28"/>
  <c r="AW163" i="28" s="1"/>
  <c r="AW111" i="28"/>
  <c r="AW145" i="28" s="1"/>
  <c r="AW115" i="28"/>
  <c r="AW149" i="28" s="1"/>
  <c r="AW109" i="28"/>
  <c r="AW143" i="28" s="1"/>
  <c r="AW107" i="28"/>
  <c r="AW141" i="28" s="1"/>
  <c r="AW124" i="28"/>
  <c r="AW158" i="28" s="1"/>
  <c r="AW126" i="28"/>
  <c r="AW160" i="28" s="1"/>
  <c r="AW118" i="28"/>
  <c r="AW152" i="28" s="1"/>
  <c r="AW123" i="28"/>
  <c r="AW157" i="28" s="1"/>
  <c r="AW112" i="28"/>
  <c r="AW146" i="28" s="1"/>
  <c r="AW122" i="28"/>
  <c r="AW156" i="28" s="1"/>
  <c r="AW113" i="28"/>
  <c r="AW147" i="28" s="1"/>
  <c r="AW106" i="28"/>
  <c r="AW140" i="28" s="1"/>
  <c r="AW104" i="28"/>
  <c r="AW138" i="28" s="1"/>
  <c r="AW105" i="28"/>
  <c r="AW139" i="28" s="1"/>
  <c r="AW116" i="28"/>
  <c r="AW150" i="28" s="1"/>
  <c r="AW125" i="28"/>
  <c r="AW159" i="28" s="1"/>
  <c r="AW108" i="28"/>
  <c r="AW142" i="28" s="1"/>
  <c r="AW101" i="28"/>
  <c r="AW135" i="28" s="1"/>
  <c r="AW100" i="28"/>
  <c r="AW134" i="28" s="1"/>
  <c r="AW110" i="28"/>
  <c r="AW144" i="28" s="1"/>
  <c r="M116" i="28"/>
  <c r="AW99" i="28"/>
  <c r="AW102" i="28"/>
  <c r="AW136" i="28" s="1"/>
  <c r="AW119" i="28"/>
  <c r="AW153" i="28" s="1"/>
  <c r="AW120" i="28"/>
  <c r="AW154" i="28" s="1"/>
  <c r="AW117" i="28"/>
  <c r="AW151" i="28" s="1"/>
  <c r="AK163" i="28"/>
  <c r="AC147" i="28"/>
  <c r="AC133" i="28"/>
  <c r="AC130" i="28"/>
  <c r="AK139" i="28"/>
  <c r="AP149" i="28"/>
  <c r="AH135" i="28"/>
  <c r="AN175" i="28"/>
  <c r="AN174" i="28"/>
  <c r="AD166" i="28"/>
  <c r="AD168" i="28"/>
  <c r="AD167" i="28"/>
  <c r="AD174" i="28"/>
  <c r="AD170" i="28"/>
  <c r="AD173" i="28"/>
  <c r="AD172" i="28"/>
  <c r="AD164" i="28"/>
  <c r="AD175" i="28"/>
  <c r="AD169" i="28"/>
  <c r="AD171" i="28"/>
  <c r="Z169" i="28"/>
  <c r="AI9" i="5" l="1"/>
  <c r="AJ9" i="5" s="1"/>
  <c r="BB265" i="28"/>
  <c r="AI15" i="5"/>
  <c r="AJ15" i="5" s="1"/>
  <c r="AI17" i="5"/>
  <c r="AJ17" i="5" s="1"/>
  <c r="AI12" i="5"/>
  <c r="AJ12" i="5" s="1"/>
  <c r="AI3" i="5"/>
  <c r="AJ3" i="5" s="1"/>
  <c r="AI13" i="5"/>
  <c r="AJ13" i="5" s="1"/>
  <c r="AI5" i="5"/>
  <c r="AJ5" i="5" s="1"/>
  <c r="AI14" i="5"/>
  <c r="AJ14" i="5" s="1"/>
  <c r="AI8" i="5"/>
  <c r="AJ8" i="5" s="1"/>
  <c r="AI16" i="5"/>
  <c r="AJ16" i="5" s="1"/>
  <c r="AI11" i="5"/>
  <c r="AJ11" i="5" s="1"/>
  <c r="AI7" i="5"/>
  <c r="AJ7" i="5" s="1"/>
  <c r="AI4" i="5"/>
  <c r="AJ4" i="5" s="1"/>
  <c r="AI2" i="5"/>
  <c r="AJ2" i="5" s="1"/>
  <c r="AI10" i="5"/>
  <c r="AJ10" i="5" s="1"/>
  <c r="AI6" i="5"/>
  <c r="AJ6" i="5" s="1"/>
  <c r="AS146" i="28"/>
  <c r="AJ164" i="28"/>
  <c r="AJ165" i="28" s="1"/>
  <c r="AJ172" i="28"/>
  <c r="AJ168" i="28"/>
  <c r="AJ166" i="28"/>
  <c r="AJ171" i="28"/>
  <c r="AJ169" i="28"/>
  <c r="AJ173" i="28"/>
  <c r="AJ175" i="28"/>
  <c r="AB164" i="28"/>
  <c r="AB165" i="28" s="1"/>
  <c r="AJ170" i="28"/>
  <c r="AJ167" i="28"/>
  <c r="AB174" i="28"/>
  <c r="AB175" i="28"/>
  <c r="AB171" i="28"/>
  <c r="AB169" i="28"/>
  <c r="AB170" i="28"/>
  <c r="AF171" i="28"/>
  <c r="BB172" i="28"/>
  <c r="AB172" i="28"/>
  <c r="AB166" i="28"/>
  <c r="AE171" i="28"/>
  <c r="AE168" i="28"/>
  <c r="AE170" i="28"/>
  <c r="AB167" i="28"/>
  <c r="BH246" i="28"/>
  <c r="AE166" i="28"/>
  <c r="AE167" i="28"/>
  <c r="AE173" i="28"/>
  <c r="BB174" i="28"/>
  <c r="AE172" i="28"/>
  <c r="AE169" i="28"/>
  <c r="AE164" i="28"/>
  <c r="AE165" i="28" s="1"/>
  <c r="AE175" i="28"/>
  <c r="BB164" i="28"/>
  <c r="BB165" i="28" s="1"/>
  <c r="AF173" i="28"/>
  <c r="BB169" i="28"/>
  <c r="BB175" i="28"/>
  <c r="BB168" i="28"/>
  <c r="AF169" i="28"/>
  <c r="AF172" i="28"/>
  <c r="BB167" i="28"/>
  <c r="BB170" i="28"/>
  <c r="AF164" i="28"/>
  <c r="AF165" i="28" s="1"/>
  <c r="BB166" i="28"/>
  <c r="BB171" i="28"/>
  <c r="BG146" i="28"/>
  <c r="AF174" i="28"/>
  <c r="AF167" i="28"/>
  <c r="BG142" i="28"/>
  <c r="BG143" i="28"/>
  <c r="AF170" i="28"/>
  <c r="AF166" i="28"/>
  <c r="AF168" i="28"/>
  <c r="BG145" i="28"/>
  <c r="BH67" i="28"/>
  <c r="BH60" i="28"/>
  <c r="BH59" i="28"/>
  <c r="AS254" i="28"/>
  <c r="AS265" i="28" s="1"/>
  <c r="BI226" i="28" s="1"/>
  <c r="BI223" i="28"/>
  <c r="BJ223" i="28" s="1"/>
  <c r="BH222" i="28"/>
  <c r="BH223" i="28"/>
  <c r="BH250" i="28"/>
  <c r="BH244" i="28"/>
  <c r="BH251" i="28"/>
  <c r="BH243" i="28"/>
  <c r="BH247" i="28"/>
  <c r="BH239" i="28"/>
  <c r="BH242" i="28"/>
  <c r="BH241" i="28"/>
  <c r="BH249" i="28"/>
  <c r="BI44" i="28"/>
  <c r="BJ44" i="28" s="1"/>
  <c r="BH53" i="28"/>
  <c r="BH72" i="28"/>
  <c r="BH248" i="28"/>
  <c r="BH51" i="28"/>
  <c r="BH69" i="28"/>
  <c r="BH66" i="28"/>
  <c r="AO254" i="28"/>
  <c r="AO265" i="28" s="1"/>
  <c r="BI244" i="28" s="1"/>
  <c r="BJ244" i="28" s="1"/>
  <c r="BH225" i="28"/>
  <c r="BH238" i="28"/>
  <c r="BH228" i="28"/>
  <c r="BH245" i="28"/>
  <c r="BI224" i="28"/>
  <c r="BH236" i="28"/>
  <c r="BH226" i="28"/>
  <c r="BH234" i="28"/>
  <c r="BH253" i="28"/>
  <c r="BH233" i="28"/>
  <c r="BH230" i="28"/>
  <c r="BH224" i="28"/>
  <c r="BH227" i="28"/>
  <c r="BH232" i="28"/>
  <c r="BI222" i="28"/>
  <c r="BH240" i="28"/>
  <c r="BH237" i="28"/>
  <c r="BH235" i="28"/>
  <c r="BH231" i="28"/>
  <c r="BH229" i="28"/>
  <c r="BH252" i="28"/>
  <c r="AD165" i="28"/>
  <c r="AD176" i="28" s="1"/>
  <c r="AK172" i="28"/>
  <c r="AK174" i="28"/>
  <c r="AK166" i="28"/>
  <c r="AK175" i="28"/>
  <c r="AK164" i="28"/>
  <c r="AK168" i="28"/>
  <c r="AK169" i="28"/>
  <c r="AK167" i="28"/>
  <c r="AK171" i="28"/>
  <c r="AK173" i="28"/>
  <c r="AK170" i="28"/>
  <c r="AH164" i="28"/>
  <c r="AH171" i="28"/>
  <c r="AH174" i="28"/>
  <c r="AH169" i="28"/>
  <c r="AH175" i="28"/>
  <c r="AH170" i="28"/>
  <c r="AH172" i="28"/>
  <c r="AH167" i="28"/>
  <c r="AH168" i="28"/>
  <c r="AH166" i="28"/>
  <c r="AH173" i="28"/>
  <c r="BH58" i="28"/>
  <c r="AP133" i="28"/>
  <c r="AP130" i="28"/>
  <c r="BH50" i="28"/>
  <c r="BH61" i="28"/>
  <c r="AS151" i="28"/>
  <c r="BH43" i="28"/>
  <c r="AT175" i="28"/>
  <c r="AT166" i="28"/>
  <c r="AT172" i="28"/>
  <c r="AT164" i="28"/>
  <c r="AT167" i="28"/>
  <c r="AT173" i="28"/>
  <c r="AT169" i="28"/>
  <c r="AT170" i="28"/>
  <c r="AT174" i="28"/>
  <c r="AT171" i="28"/>
  <c r="AT168" i="28"/>
  <c r="AG130" i="28"/>
  <c r="AG133" i="28"/>
  <c r="AP151" i="28"/>
  <c r="AP136" i="28"/>
  <c r="AP154" i="28"/>
  <c r="AS143" i="28"/>
  <c r="AS137" i="28"/>
  <c r="AS134" i="28"/>
  <c r="AS155" i="28"/>
  <c r="AS163" i="28"/>
  <c r="AG163" i="28"/>
  <c r="AS162" i="28"/>
  <c r="AS147" i="28"/>
  <c r="AG147" i="28"/>
  <c r="AA166" i="28"/>
  <c r="AA168" i="28"/>
  <c r="AA167" i="28"/>
  <c r="AC166" i="28"/>
  <c r="AC175" i="28"/>
  <c r="AC174" i="28"/>
  <c r="AC173" i="28"/>
  <c r="AC172" i="28"/>
  <c r="AC167" i="28"/>
  <c r="AC168" i="28"/>
  <c r="AC169" i="28"/>
  <c r="AC170" i="28"/>
  <c r="AC164" i="28"/>
  <c r="AC171" i="28"/>
  <c r="AO74" i="28"/>
  <c r="AO85" i="28" s="1"/>
  <c r="BI71" i="28" s="1"/>
  <c r="BH48" i="28"/>
  <c r="BH42" i="28"/>
  <c r="BH62" i="28"/>
  <c r="BH57" i="28"/>
  <c r="BH45" i="28"/>
  <c r="BI42" i="28"/>
  <c r="BH46" i="28"/>
  <c r="BH68" i="28"/>
  <c r="BH56" i="28"/>
  <c r="BH52" i="28"/>
  <c r="BH73" i="28"/>
  <c r="BC165" i="28"/>
  <c r="BC176" i="28" s="1"/>
  <c r="AS130" i="28"/>
  <c r="AS133" i="28"/>
  <c r="BH47" i="28"/>
  <c r="BI46" i="28"/>
  <c r="AL165" i="28"/>
  <c r="AL176" i="28" s="1"/>
  <c r="AV165" i="28"/>
  <c r="AV176" i="28" s="1"/>
  <c r="BH55" i="28"/>
  <c r="BH64" i="28"/>
  <c r="BG141" i="28"/>
  <c r="BG148" i="28"/>
  <c r="BG147" i="28"/>
  <c r="AZ165" i="28"/>
  <c r="AZ176" i="28" s="1"/>
  <c r="BH65" i="28"/>
  <c r="AQ133" i="28"/>
  <c r="AQ130" i="28"/>
  <c r="AA175" i="28"/>
  <c r="AA173" i="28"/>
  <c r="BH70" i="28"/>
  <c r="BA166" i="28"/>
  <c r="BA170" i="28"/>
  <c r="BA175" i="28"/>
  <c r="BA174" i="28"/>
  <c r="BA168" i="28"/>
  <c r="BA173" i="28"/>
  <c r="BA169" i="28"/>
  <c r="BA167" i="28"/>
  <c r="BA172" i="28"/>
  <c r="BA171" i="28"/>
  <c r="BA164" i="28"/>
  <c r="AX166" i="28"/>
  <c r="AX171" i="28"/>
  <c r="AX164" i="28"/>
  <c r="AX175" i="28"/>
  <c r="AX170" i="28"/>
  <c r="AX167" i="28"/>
  <c r="AX173" i="28"/>
  <c r="AX174" i="28"/>
  <c r="AX168" i="28"/>
  <c r="AX172" i="28"/>
  <c r="AX169" i="28"/>
  <c r="AM165" i="28"/>
  <c r="AM176" i="28" s="1"/>
  <c r="BH44" i="28"/>
  <c r="AN165" i="28"/>
  <c r="AN176" i="28" s="1"/>
  <c r="BH54" i="28"/>
  <c r="AS153" i="28"/>
  <c r="AS157" i="28"/>
  <c r="AS154" i="28"/>
  <c r="BH49" i="28"/>
  <c r="AS135" i="28"/>
  <c r="AS159" i="28"/>
  <c r="AS145" i="28"/>
  <c r="AP158" i="28"/>
  <c r="AS138" i="28"/>
  <c r="AS139" i="28"/>
  <c r="AP160" i="28"/>
  <c r="AS161" i="28"/>
  <c r="BD164" i="28"/>
  <c r="BD168" i="28"/>
  <c r="BD175" i="28"/>
  <c r="BD170" i="28"/>
  <c r="BD172" i="28"/>
  <c r="BD173" i="28"/>
  <c r="BD171" i="28"/>
  <c r="BD174" i="28"/>
  <c r="BD169" i="28"/>
  <c r="BD167" i="28"/>
  <c r="BD166" i="28"/>
  <c r="BH71" i="28"/>
  <c r="AA164" i="28"/>
  <c r="AA172" i="28"/>
  <c r="AA171" i="28"/>
  <c r="AR173" i="28"/>
  <c r="AR167" i="28"/>
  <c r="AR175" i="28"/>
  <c r="AR170" i="28"/>
  <c r="AR174" i="28"/>
  <c r="AR171" i="28"/>
  <c r="AR164" i="28"/>
  <c r="AR172" i="28"/>
  <c r="AR166" i="28"/>
  <c r="AR168" i="28"/>
  <c r="AR169" i="28"/>
  <c r="AW130" i="28"/>
  <c r="AW133" i="28"/>
  <c r="AI172" i="28"/>
  <c r="AI169" i="28"/>
  <c r="AI168" i="28"/>
  <c r="AI164" i="28"/>
  <c r="AI171" i="28"/>
  <c r="AI170" i="28"/>
  <c r="AI166" i="28"/>
  <c r="AI175" i="28"/>
  <c r="AI167" i="28"/>
  <c r="AI174" i="28"/>
  <c r="AI173" i="28"/>
  <c r="Z165" i="28"/>
  <c r="Z176" i="28" s="1"/>
  <c r="AU169" i="28"/>
  <c r="AU172" i="28"/>
  <c r="AU166" i="28"/>
  <c r="AU174" i="28"/>
  <c r="AU175" i="28"/>
  <c r="AU167" i="28"/>
  <c r="AU164" i="28"/>
  <c r="AU170" i="28"/>
  <c r="AU171" i="28"/>
  <c r="AU168" i="28"/>
  <c r="AU173" i="28"/>
  <c r="AY174" i="28"/>
  <c r="AY175" i="28"/>
  <c r="AY170" i="28"/>
  <c r="AY166" i="28"/>
  <c r="AY169" i="28"/>
  <c r="AY173" i="28"/>
  <c r="AY167" i="28"/>
  <c r="AY171" i="28"/>
  <c r="AY172" i="28"/>
  <c r="AY168" i="28"/>
  <c r="AY164" i="28"/>
  <c r="Y176" i="28"/>
  <c r="Y165" i="28"/>
  <c r="BI43" i="28"/>
  <c r="BH63" i="28"/>
  <c r="AO113" i="28"/>
  <c r="AO147" i="28" s="1"/>
  <c r="AO120" i="28"/>
  <c r="AO154" i="28" s="1"/>
  <c r="AO121" i="28"/>
  <c r="AO155" i="28" s="1"/>
  <c r="AO123" i="28"/>
  <c r="AO157" i="28" s="1"/>
  <c r="AO126" i="28"/>
  <c r="AO160" i="28" s="1"/>
  <c r="AO117" i="28"/>
  <c r="AO151" i="28" s="1"/>
  <c r="AO124" i="28"/>
  <c r="AO158" i="28" s="1"/>
  <c r="AO105" i="28"/>
  <c r="AO139" i="28" s="1"/>
  <c r="AO114" i="28"/>
  <c r="AO148" i="28" s="1"/>
  <c r="AO111" i="28"/>
  <c r="AO145" i="28" s="1"/>
  <c r="AO99" i="28"/>
  <c r="AO119" i="28"/>
  <c r="AO153" i="28" s="1"/>
  <c r="AO100" i="28"/>
  <c r="AO134" i="28" s="1"/>
  <c r="AO128" i="28"/>
  <c r="AO162" i="28" s="1"/>
  <c r="AO129" i="28"/>
  <c r="AO163" i="28" s="1"/>
  <c r="AO108" i="28"/>
  <c r="AO142" i="28" s="1"/>
  <c r="AO118" i="28"/>
  <c r="AO152" i="28" s="1"/>
  <c r="AO112" i="28"/>
  <c r="AO146" i="28" s="1"/>
  <c r="AO102" i="28"/>
  <c r="AO136" i="28" s="1"/>
  <c r="M100" i="28"/>
  <c r="AO116" i="28"/>
  <c r="AO150" i="28" s="1"/>
  <c r="AO96" i="28"/>
  <c r="BG161" i="28" s="1"/>
  <c r="AO127" i="28"/>
  <c r="AO161" i="28" s="1"/>
  <c r="AO109" i="28"/>
  <c r="AO143" i="28" s="1"/>
  <c r="AO106" i="28"/>
  <c r="AO140" i="28" s="1"/>
  <c r="AO115" i="28"/>
  <c r="AO149" i="28" s="1"/>
  <c r="AO122" i="28"/>
  <c r="AO156" i="28" s="1"/>
  <c r="AO107" i="28"/>
  <c r="AO141" i="28" s="1"/>
  <c r="AO101" i="28"/>
  <c r="AO135" i="28" s="1"/>
  <c r="AO125" i="28"/>
  <c r="AO159" i="28" s="1"/>
  <c r="AO104" i="28"/>
  <c r="AO138" i="28" s="1"/>
  <c r="AO110" i="28"/>
  <c r="AO144" i="28" s="1"/>
  <c r="AO103" i="28"/>
  <c r="AO137" i="28" s="1"/>
  <c r="BG154" i="28"/>
  <c r="AA169" i="28"/>
  <c r="AA170" i="28"/>
  <c r="AD25" i="5" l="1"/>
  <c r="I44" i="5" s="1"/>
  <c r="H52" i="5" s="1"/>
  <c r="AD23" i="5"/>
  <c r="E44" i="5" s="1"/>
  <c r="D52" i="5" s="1"/>
  <c r="AD24" i="5"/>
  <c r="G44" i="5" s="1"/>
  <c r="G46" i="5" s="1"/>
  <c r="BI50" i="28"/>
  <c r="BJ50" i="28" s="1"/>
  <c r="BI241" i="28"/>
  <c r="BJ241" i="28" s="1"/>
  <c r="BI54" i="28"/>
  <c r="BJ54" i="28" s="1"/>
  <c r="BI61" i="28"/>
  <c r="BJ61" i="28" s="1"/>
  <c r="BI45" i="28"/>
  <c r="BJ45" i="28" s="1"/>
  <c r="BI48" i="28"/>
  <c r="BJ48" i="28" s="1"/>
  <c r="BI247" i="28"/>
  <c r="BJ247" i="28" s="1"/>
  <c r="AJ176" i="28"/>
  <c r="BI47" i="28"/>
  <c r="BJ47" i="28" s="1"/>
  <c r="BI52" i="28"/>
  <c r="BJ52" i="28" s="1"/>
  <c r="AB176" i="28"/>
  <c r="BI229" i="28"/>
  <c r="BJ229" i="28" s="1"/>
  <c r="BI233" i="28"/>
  <c r="BJ233" i="28" s="1"/>
  <c r="BI252" i="28"/>
  <c r="BJ252" i="28" s="1"/>
  <c r="BI253" i="28"/>
  <c r="BJ253" i="28" s="1"/>
  <c r="BI69" i="28"/>
  <c r="BJ69" i="28" s="1"/>
  <c r="BI67" i="28"/>
  <c r="BJ67" i="28" s="1"/>
  <c r="BI230" i="28"/>
  <c r="BJ230" i="28" s="1"/>
  <c r="BI245" i="28"/>
  <c r="BJ245" i="28" s="1"/>
  <c r="BI66" i="28"/>
  <c r="BJ66" i="28" s="1"/>
  <c r="AF176" i="28"/>
  <c r="BB176" i="28"/>
  <c r="AE176" i="28"/>
  <c r="BI231" i="28"/>
  <c r="BJ231" i="28" s="1"/>
  <c r="BI234" i="28"/>
  <c r="BJ234" i="28" s="1"/>
  <c r="BI240" i="28"/>
  <c r="BI227" i="28"/>
  <c r="BJ227" i="28" s="1"/>
  <c r="BI232" i="28"/>
  <c r="BJ232" i="28" s="1"/>
  <c r="BI228" i="28"/>
  <c r="BJ228" i="28" s="1"/>
  <c r="BI246" i="28"/>
  <c r="BJ246" i="28" s="1"/>
  <c r="BI235" i="28"/>
  <c r="BJ235" i="28" s="1"/>
  <c r="BI249" i="28"/>
  <c r="BJ249" i="28" s="1"/>
  <c r="BI225" i="28"/>
  <c r="BJ225" i="28" s="1"/>
  <c r="BI251" i="28"/>
  <c r="BI250" i="28"/>
  <c r="BI243" i="28"/>
  <c r="BI237" i="28"/>
  <c r="BJ237" i="28" s="1"/>
  <c r="BI236" i="28"/>
  <c r="BJ236" i="28" s="1"/>
  <c r="BI53" i="28"/>
  <c r="BI57" i="28"/>
  <c r="BJ57" i="28" s="1"/>
  <c r="BI49" i="28"/>
  <c r="BJ49" i="28" s="1"/>
  <c r="BI59" i="28"/>
  <c r="BI65" i="28"/>
  <c r="BI64" i="28"/>
  <c r="BI56" i="28"/>
  <c r="BJ56" i="28" s="1"/>
  <c r="BI72" i="28"/>
  <c r="BJ72" i="28" s="1"/>
  <c r="BI73" i="28"/>
  <c r="BJ73" i="28" s="1"/>
  <c r="BG157" i="28"/>
  <c r="BI70" i="28"/>
  <c r="BG160" i="28"/>
  <c r="BI68" i="28"/>
  <c r="BI58" i="28"/>
  <c r="BJ58" i="28" s="1"/>
  <c r="BG159" i="28"/>
  <c r="BG153" i="28"/>
  <c r="BI238" i="28"/>
  <c r="BJ238" i="28" s="1"/>
  <c r="BI51" i="28"/>
  <c r="BI239" i="28"/>
  <c r="BI60" i="28"/>
  <c r="BI55" i="28"/>
  <c r="BI248" i="28"/>
  <c r="BJ248" i="28" s="1"/>
  <c r="BJ222" i="28"/>
  <c r="BJ226" i="28"/>
  <c r="BI242" i="28"/>
  <c r="BJ224" i="28"/>
  <c r="BG149" i="28"/>
  <c r="BG156" i="28"/>
  <c r="BG163" i="28"/>
  <c r="BG155" i="28"/>
  <c r="BJ43" i="28"/>
  <c r="AA165" i="28"/>
  <c r="AA176" i="28" s="1"/>
  <c r="AQ164" i="28"/>
  <c r="AQ171" i="28"/>
  <c r="AQ173" i="28"/>
  <c r="AQ170" i="28"/>
  <c r="AQ168" i="28"/>
  <c r="AQ169" i="28"/>
  <c r="AQ175" i="28"/>
  <c r="AQ174" i="28"/>
  <c r="AQ166" i="28"/>
  <c r="AQ172" i="28"/>
  <c r="AQ167" i="28"/>
  <c r="BG164" i="28"/>
  <c r="AC165" i="28"/>
  <c r="AC176" i="28" s="1"/>
  <c r="AG166" i="28"/>
  <c r="AG172" i="28"/>
  <c r="AG170" i="28"/>
  <c r="AG175" i="28"/>
  <c r="AG168" i="28"/>
  <c r="AG167" i="28"/>
  <c r="AG174" i="28"/>
  <c r="AG173" i="28"/>
  <c r="AG171" i="28"/>
  <c r="AG169" i="28"/>
  <c r="AG164" i="28"/>
  <c r="BG152" i="28"/>
  <c r="AR165" i="28"/>
  <c r="AR176" i="28" s="1"/>
  <c r="BG151" i="28"/>
  <c r="BD165" i="28"/>
  <c r="BD176" i="28" s="1"/>
  <c r="BA165" i="28"/>
  <c r="BA176" i="28" s="1"/>
  <c r="BG150" i="28"/>
  <c r="AT165" i="28"/>
  <c r="AT176" i="28" s="1"/>
  <c r="AP169" i="28"/>
  <c r="AP167" i="28"/>
  <c r="AP164" i="28"/>
  <c r="AP172" i="28"/>
  <c r="AP171" i="28"/>
  <c r="AP175" i="28"/>
  <c r="AP174" i="28"/>
  <c r="AP168" i="28"/>
  <c r="AP170" i="28"/>
  <c r="AP173" i="28"/>
  <c r="AP166" i="28"/>
  <c r="AK165" i="28"/>
  <c r="AK176" i="28" s="1"/>
  <c r="BI63" i="28"/>
  <c r="BJ71" i="28"/>
  <c r="AY165" i="28"/>
  <c r="AY176" i="28" s="1"/>
  <c r="AW172" i="28"/>
  <c r="AW174" i="28"/>
  <c r="AW167" i="28"/>
  <c r="AW166" i="28"/>
  <c r="AW173" i="28"/>
  <c r="AW168" i="28"/>
  <c r="AW164" i="28"/>
  <c r="AW169" i="28"/>
  <c r="AW170" i="28"/>
  <c r="AW171" i="28"/>
  <c r="AW175" i="28"/>
  <c r="AX165" i="28"/>
  <c r="AX176" i="28" s="1"/>
  <c r="BG158" i="28"/>
  <c r="BJ46" i="28"/>
  <c r="AS166" i="28"/>
  <c r="AS167" i="28"/>
  <c r="AS164" i="28"/>
  <c r="AS169" i="28"/>
  <c r="AS168" i="28"/>
  <c r="AS171" i="28"/>
  <c r="AS173" i="28"/>
  <c r="AS174" i="28"/>
  <c r="AS170" i="28"/>
  <c r="AS175" i="28"/>
  <c r="AS172" i="28"/>
  <c r="BJ42" i="28"/>
  <c r="AH165" i="28"/>
  <c r="AH176" i="28" s="1"/>
  <c r="AO130" i="28"/>
  <c r="AO133" i="28"/>
  <c r="AU165" i="28"/>
  <c r="AU176" i="28" s="1"/>
  <c r="AI165" i="28"/>
  <c r="AI176" i="28" s="1"/>
  <c r="BG162" i="28"/>
  <c r="BI62" i="28"/>
  <c r="H51" i="5" l="1"/>
  <c r="F47" i="5"/>
  <c r="G47" i="5" s="1"/>
  <c r="H54" i="5"/>
  <c r="H53" i="5"/>
  <c r="H50" i="5"/>
  <c r="I45" i="5"/>
  <c r="D53" i="5"/>
  <c r="H49" i="5"/>
  <c r="H48" i="5"/>
  <c r="H47" i="5"/>
  <c r="I46" i="5"/>
  <c r="I52" i="5" s="1"/>
  <c r="F50" i="5"/>
  <c r="G50" i="5" s="1"/>
  <c r="E46" i="5"/>
  <c r="E52" i="5" s="1"/>
  <c r="D48" i="5"/>
  <c r="D54" i="5"/>
  <c r="D50" i="5"/>
  <c r="D51" i="5"/>
  <c r="D49" i="5"/>
  <c r="E45" i="5"/>
  <c r="D47" i="5"/>
  <c r="F54" i="5"/>
  <c r="G54" i="5" s="1"/>
  <c r="F52" i="5"/>
  <c r="G52" i="5" s="1"/>
  <c r="F49" i="5"/>
  <c r="G49" i="5" s="1"/>
  <c r="F48" i="5"/>
  <c r="G45" i="5"/>
  <c r="F53" i="5"/>
  <c r="G53" i="5" s="1"/>
  <c r="F51" i="5"/>
  <c r="G51" i="5" s="1"/>
  <c r="G48" i="5"/>
  <c r="I48" i="5"/>
  <c r="BJ250" i="28"/>
  <c r="BJ251" i="28"/>
  <c r="BL240" i="28"/>
  <c r="BJ240" i="28"/>
  <c r="BJ70" i="28"/>
  <c r="I50" i="5"/>
  <c r="BJ243" i="28"/>
  <c r="BJ64" i="28"/>
  <c r="BJ53" i="28"/>
  <c r="BJ59" i="28"/>
  <c r="BJ68" i="28"/>
  <c r="BJ65" i="28"/>
  <c r="BJ239" i="28"/>
  <c r="BL248" i="28"/>
  <c r="BJ63" i="28"/>
  <c r="BJ55" i="28"/>
  <c r="BJ60" i="28"/>
  <c r="BJ62" i="28"/>
  <c r="BJ51" i="28"/>
  <c r="BJ242" i="28"/>
  <c r="O43" i="28"/>
  <c r="AS165" i="28"/>
  <c r="AS176" i="28" s="1"/>
  <c r="AW165" i="28"/>
  <c r="AW176" i="28" s="1"/>
  <c r="AP165" i="28"/>
  <c r="AP176" i="28" s="1"/>
  <c r="S43" i="28"/>
  <c r="AG165" i="28"/>
  <c r="AG176" i="28" s="1"/>
  <c r="AQ165" i="28"/>
  <c r="AQ176" i="28" s="1"/>
  <c r="AO164" i="28"/>
  <c r="AO167" i="28"/>
  <c r="AO169" i="28"/>
  <c r="AO172" i="28"/>
  <c r="AO170" i="28"/>
  <c r="AO175" i="28"/>
  <c r="AO171" i="28"/>
  <c r="AO166" i="28"/>
  <c r="AO173" i="28"/>
  <c r="AO168" i="28"/>
  <c r="AO174" i="28"/>
  <c r="I51" i="5" l="1"/>
  <c r="I54" i="5"/>
  <c r="I47" i="5"/>
  <c r="I53" i="5"/>
  <c r="I49" i="5"/>
  <c r="E51" i="5"/>
  <c r="E54" i="5"/>
  <c r="E48" i="5"/>
  <c r="E49" i="5"/>
  <c r="E47" i="5"/>
  <c r="E53" i="5"/>
  <c r="E50" i="5"/>
  <c r="G55" i="5"/>
  <c r="G56" i="5" s="1"/>
  <c r="BK227" i="28"/>
  <c r="BL227" i="28" s="1"/>
  <c r="BK233" i="28"/>
  <c r="BL233" i="28" s="1"/>
  <c r="BK223" i="28"/>
  <c r="BL223" i="28" s="1"/>
  <c r="BK247" i="28"/>
  <c r="BL247" i="28" s="1"/>
  <c r="BK231" i="28"/>
  <c r="BL231" i="28" s="1"/>
  <c r="BK230" i="28"/>
  <c r="BL230" i="28" s="1"/>
  <c r="BK244" i="28"/>
  <c r="BL244" i="28" s="1"/>
  <c r="BK226" i="28"/>
  <c r="BL226" i="28" s="1"/>
  <c r="BK252" i="28"/>
  <c r="BL252" i="28" s="1"/>
  <c r="BK234" i="28"/>
  <c r="BL234" i="28" s="1"/>
  <c r="BK236" i="28"/>
  <c r="BL236" i="28" s="1"/>
  <c r="BK229" i="28"/>
  <c r="BL229" i="28" s="1"/>
  <c r="BK237" i="28"/>
  <c r="BL237" i="28" s="1"/>
  <c r="BK238" i="28"/>
  <c r="BL238" i="28" s="1"/>
  <c r="BK228" i="28"/>
  <c r="BL228" i="28" s="1"/>
  <c r="BK239" i="28"/>
  <c r="BL239" i="28" s="1"/>
  <c r="BK249" i="28"/>
  <c r="BL249" i="28" s="1"/>
  <c r="BK222" i="28"/>
  <c r="BL222" i="28" s="1"/>
  <c r="BK251" i="28"/>
  <c r="BL251" i="28" s="1"/>
  <c r="BK250" i="28"/>
  <c r="BL250" i="28" s="1"/>
  <c r="BK242" i="28"/>
  <c r="BL242" i="28" s="1"/>
  <c r="BK245" i="28"/>
  <c r="BL245" i="28" s="1"/>
  <c r="BK224" i="28"/>
  <c r="BL224" i="28" s="1"/>
  <c r="BK235" i="28"/>
  <c r="BL235" i="28" s="1"/>
  <c r="BK232" i="28"/>
  <c r="BL232" i="28" s="1"/>
  <c r="BK225" i="28"/>
  <c r="BL225" i="28" s="1"/>
  <c r="BK73" i="28"/>
  <c r="BL73" i="28" s="1"/>
  <c r="BK43" i="28"/>
  <c r="BL43" i="28" s="1"/>
  <c r="BK42" i="28"/>
  <c r="BL42" i="28" s="1"/>
  <c r="BH152" i="28"/>
  <c r="BK61" i="28"/>
  <c r="BL61" i="28" s="1"/>
  <c r="BK70" i="28"/>
  <c r="BL70" i="28" s="1"/>
  <c r="BH138" i="28"/>
  <c r="BK71" i="28"/>
  <c r="BL71" i="28" s="1"/>
  <c r="BK63" i="28"/>
  <c r="BL63" i="28" s="1"/>
  <c r="BH160" i="28"/>
  <c r="BK65" i="28"/>
  <c r="BL65" i="28" s="1"/>
  <c r="BH156" i="28"/>
  <c r="BH164" i="28"/>
  <c r="BK44" i="28"/>
  <c r="BL44" i="28" s="1"/>
  <c r="BK59" i="28"/>
  <c r="BL59" i="28" s="1"/>
  <c r="BK67" i="28"/>
  <c r="BL67" i="28" s="1"/>
  <c r="BK66" i="28"/>
  <c r="BL66" i="28" s="1"/>
  <c r="BK57" i="28"/>
  <c r="BL57" i="28" s="1"/>
  <c r="BK54" i="28"/>
  <c r="BL54" i="28" s="1"/>
  <c r="BK68" i="28"/>
  <c r="BL68" i="28" s="1"/>
  <c r="BK55" i="28"/>
  <c r="BL55" i="28" s="1"/>
  <c r="BK64" i="28"/>
  <c r="BL64" i="28" s="1"/>
  <c r="BK47" i="28"/>
  <c r="BL47" i="28" s="1"/>
  <c r="BK52" i="28"/>
  <c r="BL52" i="28" s="1"/>
  <c r="BK69" i="28"/>
  <c r="BL69" i="28" s="1"/>
  <c r="BK46" i="28"/>
  <c r="BL46" i="28" s="1"/>
  <c r="BK48" i="28"/>
  <c r="BL48" i="28" s="1"/>
  <c r="BK60" i="28"/>
  <c r="BL60" i="28" s="1"/>
  <c r="BK51" i="28"/>
  <c r="BL51" i="28" s="1"/>
  <c r="BK58" i="28"/>
  <c r="BL58" i="28" s="1"/>
  <c r="BK49" i="28"/>
  <c r="BL49" i="28" s="1"/>
  <c r="BK56" i="28"/>
  <c r="BL56" i="28" s="1"/>
  <c r="BK50" i="28"/>
  <c r="BL50" i="28" s="1"/>
  <c r="BH162" i="28"/>
  <c r="BH137" i="28"/>
  <c r="BK53" i="28"/>
  <c r="BL53" i="28" s="1"/>
  <c r="BK45" i="28"/>
  <c r="BL45" i="28" s="1"/>
  <c r="BK72" i="28"/>
  <c r="BL72" i="28" s="1"/>
  <c r="BK62" i="28"/>
  <c r="BL62" i="28" s="1"/>
  <c r="BK248" i="28"/>
  <c r="BK240" i="28"/>
  <c r="BK243" i="28"/>
  <c r="BL243" i="28" s="1"/>
  <c r="BK241" i="28"/>
  <c r="BL241" i="28" s="1"/>
  <c r="BK253" i="28"/>
  <c r="BL253" i="28" s="1"/>
  <c r="BK246" i="28"/>
  <c r="BL246" i="28" s="1"/>
  <c r="BH144" i="28"/>
  <c r="BH135" i="28"/>
  <c r="BH151" i="28"/>
  <c r="BH149" i="28"/>
  <c r="BI133" i="28"/>
  <c r="BH134" i="28"/>
  <c r="BH150" i="28"/>
  <c r="BH146" i="28"/>
  <c r="AO165" i="28"/>
  <c r="AO176" i="28" s="1"/>
  <c r="BI150" i="28" s="1"/>
  <c r="BH147" i="28"/>
  <c r="BH142" i="28"/>
  <c r="BH157" i="28"/>
  <c r="BH140" i="28"/>
  <c r="BH148" i="28"/>
  <c r="BH141" i="28"/>
  <c r="BH139" i="28"/>
  <c r="BH145" i="28"/>
  <c r="BH159" i="28"/>
  <c r="BH163" i="28"/>
  <c r="BH143" i="28"/>
  <c r="BH136" i="28"/>
  <c r="BH155" i="28"/>
  <c r="BI137" i="28"/>
  <c r="BH161" i="28"/>
  <c r="BI135" i="28"/>
  <c r="BI134" i="28"/>
  <c r="BH133" i="28"/>
  <c r="BH153" i="28"/>
  <c r="BH158" i="28"/>
  <c r="BH154" i="28"/>
  <c r="I55" i="5" l="1"/>
  <c r="I56" i="5" s="1"/>
  <c r="E55" i="5"/>
  <c r="E56" i="5" s="1"/>
  <c r="BI141" i="28"/>
  <c r="BJ141" i="28" s="1"/>
  <c r="BI164" i="28"/>
  <c r="BJ164" i="28" s="1"/>
  <c r="BI136" i="28"/>
  <c r="BJ136" i="28" s="1"/>
  <c r="BI139" i="28"/>
  <c r="BJ139" i="28" s="1"/>
  <c r="BI145" i="28"/>
  <c r="BJ145" i="28" s="1"/>
  <c r="BI149" i="28"/>
  <c r="BJ149" i="28" s="1"/>
  <c r="BI143" i="28"/>
  <c r="BJ143" i="28" s="1"/>
  <c r="BI155" i="28"/>
  <c r="BJ155" i="28" s="1"/>
  <c r="BI157" i="28"/>
  <c r="BJ157" i="28" s="1"/>
  <c r="BI144" i="28"/>
  <c r="BJ144" i="28" s="1"/>
  <c r="BI148" i="28"/>
  <c r="BJ148" i="28" s="1"/>
  <c r="BI158" i="28"/>
  <c r="BJ158" i="28" s="1"/>
  <c r="BI147" i="28"/>
  <c r="BI151" i="28"/>
  <c r="BJ151" i="28" s="1"/>
  <c r="BI159" i="28"/>
  <c r="BJ159" i="28" s="1"/>
  <c r="BI153" i="28"/>
  <c r="BF256" i="28"/>
  <c r="E255" i="28" s="1"/>
  <c r="BF258" i="28"/>
  <c r="BG258" i="28" s="1"/>
  <c r="O53" i="28" s="1"/>
  <c r="BF259" i="28"/>
  <c r="BG259" i="28" s="1"/>
  <c r="O57" i="28" s="1"/>
  <c r="BF257" i="28"/>
  <c r="BG257" i="28" s="1"/>
  <c r="O49" i="28" s="1"/>
  <c r="BF260" i="28"/>
  <c r="BG260" i="28" s="1"/>
  <c r="O61" i="28" s="1"/>
  <c r="BF261" i="28"/>
  <c r="BG261" i="28" s="1"/>
  <c r="O65" i="28" s="1"/>
  <c r="BF264" i="28"/>
  <c r="BG264" i="28" s="1"/>
  <c r="O71" i="28" s="1"/>
  <c r="BF263" i="28"/>
  <c r="BG263" i="28" s="1"/>
  <c r="O69" i="28" s="1"/>
  <c r="BF265" i="28"/>
  <c r="BG265" i="28" s="1"/>
  <c r="O73" i="28" s="1"/>
  <c r="BF262" i="28"/>
  <c r="BG262" i="28" s="1"/>
  <c r="O67" i="28" s="1"/>
  <c r="BI142" i="28"/>
  <c r="BJ142" i="28" s="1"/>
  <c r="BI140" i="28"/>
  <c r="BF77" i="28"/>
  <c r="BG77" i="28" s="1"/>
  <c r="T15" i="28" s="1"/>
  <c r="BI163" i="28"/>
  <c r="BF80" i="28"/>
  <c r="M77" i="28" s="1"/>
  <c r="BF85" i="28"/>
  <c r="BG85" i="28" s="1"/>
  <c r="T39" i="28" s="1"/>
  <c r="BF83" i="28"/>
  <c r="BG83" i="28" s="1"/>
  <c r="T35" i="28" s="1"/>
  <c r="BF82" i="28"/>
  <c r="BG82" i="28" s="1"/>
  <c r="T33" i="28" s="1"/>
  <c r="BF79" i="28"/>
  <c r="BG79" i="28" s="1"/>
  <c r="T23" i="28" s="1"/>
  <c r="BI160" i="28"/>
  <c r="BI162" i="28"/>
  <c r="BF81" i="28"/>
  <c r="BG81" i="28" s="1"/>
  <c r="T31" i="28" s="1"/>
  <c r="BF78" i="28"/>
  <c r="BG78" i="28" s="1"/>
  <c r="T19" i="28" s="1"/>
  <c r="BI152" i="28"/>
  <c r="BF76" i="28"/>
  <c r="E77" i="28" s="1"/>
  <c r="BF84" i="28"/>
  <c r="BG84" i="28" s="1"/>
  <c r="T37" i="28" s="1"/>
  <c r="BJ134" i="28"/>
  <c r="BJ137" i="28"/>
  <c r="BI138" i="28"/>
  <c r="BI154" i="28"/>
  <c r="BI156" i="28"/>
  <c r="BJ133" i="28"/>
  <c r="BI146" i="28"/>
  <c r="BJ135" i="28"/>
  <c r="BJ150" i="28"/>
  <c r="BI161" i="28"/>
  <c r="E57" i="5" l="1"/>
  <c r="G6" i="5" s="1"/>
  <c r="BL164" i="28"/>
  <c r="I255" i="28"/>
  <c r="H260" i="28" s="1"/>
  <c r="K255" i="28"/>
  <c r="K254" i="28" s="1"/>
  <c r="BJ147" i="28"/>
  <c r="BG256" i="28"/>
  <c r="O45" i="28" s="1"/>
  <c r="BG76" i="28"/>
  <c r="T11" i="28" s="1"/>
  <c r="BJ153" i="28"/>
  <c r="BJ154" i="28"/>
  <c r="BJ140" i="28"/>
  <c r="BJ163" i="28"/>
  <c r="BL162" i="28"/>
  <c r="BJ162" i="28"/>
  <c r="G255" i="28"/>
  <c r="F261" i="28" s="1"/>
  <c r="G77" i="28"/>
  <c r="F82" i="28" s="1"/>
  <c r="K77" i="28"/>
  <c r="J79" i="28" s="1"/>
  <c r="I77" i="28"/>
  <c r="H87" i="28" s="1"/>
  <c r="M255" i="28"/>
  <c r="L261" i="28" s="1"/>
  <c r="BG80" i="28"/>
  <c r="T27" i="28" s="1"/>
  <c r="BJ146" i="28"/>
  <c r="BJ160" i="28"/>
  <c r="BJ152" i="28"/>
  <c r="BJ161" i="28"/>
  <c r="BJ138" i="28"/>
  <c r="BJ156" i="28"/>
  <c r="D265" i="28"/>
  <c r="D260" i="28"/>
  <c r="D261" i="28"/>
  <c r="D262" i="28"/>
  <c r="D264" i="28"/>
  <c r="D263" i="28"/>
  <c r="D257" i="28"/>
  <c r="D259" i="28"/>
  <c r="D266" i="28"/>
  <c r="E254" i="28"/>
  <c r="D258" i="28"/>
  <c r="E256" i="28"/>
  <c r="L87" i="28"/>
  <c r="L81" i="28"/>
  <c r="L79" i="28"/>
  <c r="L88" i="28"/>
  <c r="M78" i="28"/>
  <c r="M76" i="28"/>
  <c r="L85" i="28"/>
  <c r="L84" i="28"/>
  <c r="L83" i="28"/>
  <c r="L82" i="28"/>
  <c r="L80" i="28"/>
  <c r="L86" i="28"/>
  <c r="D79" i="28"/>
  <c r="D81" i="28"/>
  <c r="D86" i="28"/>
  <c r="D84" i="28"/>
  <c r="E76" i="28"/>
  <c r="D83" i="28"/>
  <c r="D82" i="28"/>
  <c r="D88" i="28"/>
  <c r="E78" i="28"/>
  <c r="D80" i="28"/>
  <c r="D87" i="28"/>
  <c r="D85" i="28"/>
  <c r="O11" i="28"/>
  <c r="G57" i="5" l="1"/>
  <c r="I6" i="5" s="1"/>
  <c r="J265" i="28"/>
  <c r="J259" i="28"/>
  <c r="J261" i="28"/>
  <c r="J257" i="28"/>
  <c r="K256" i="28"/>
  <c r="K265" i="28" s="1"/>
  <c r="J266" i="28"/>
  <c r="J260" i="28"/>
  <c r="J258" i="28"/>
  <c r="J262" i="28"/>
  <c r="J264" i="28"/>
  <c r="J263" i="28"/>
  <c r="H266" i="28"/>
  <c r="I254" i="28"/>
  <c r="H261" i="28"/>
  <c r="H262" i="28"/>
  <c r="H263" i="28"/>
  <c r="H257" i="28"/>
  <c r="H265" i="28"/>
  <c r="H264" i="28"/>
  <c r="I256" i="28"/>
  <c r="F265" i="28"/>
  <c r="H259" i="28"/>
  <c r="H258" i="28"/>
  <c r="J80" i="28"/>
  <c r="J86" i="28"/>
  <c r="F257" i="28"/>
  <c r="F266" i="28"/>
  <c r="F262" i="28"/>
  <c r="L262" i="28"/>
  <c r="G256" i="28"/>
  <c r="F259" i="28"/>
  <c r="M256" i="28"/>
  <c r="F87" i="28"/>
  <c r="L265" i="28"/>
  <c r="L260" i="28"/>
  <c r="F258" i="28"/>
  <c r="F263" i="28"/>
  <c r="F264" i="28"/>
  <c r="L259" i="28"/>
  <c r="L264" i="28"/>
  <c r="M264" i="28" s="1"/>
  <c r="L263" i="28"/>
  <c r="F260" i="28"/>
  <c r="G254" i="28"/>
  <c r="L257" i="28"/>
  <c r="M257" i="28" s="1"/>
  <c r="L266" i="28"/>
  <c r="BK133" i="28"/>
  <c r="BL133" i="28" s="1"/>
  <c r="F85" i="28"/>
  <c r="F81" i="28"/>
  <c r="J81" i="28"/>
  <c r="F80" i="28"/>
  <c r="F86" i="28"/>
  <c r="F83" i="28"/>
  <c r="K76" i="28"/>
  <c r="J88" i="28"/>
  <c r="J85" i="28"/>
  <c r="F88" i="28"/>
  <c r="H81" i="28"/>
  <c r="H85" i="28"/>
  <c r="F79" i="28"/>
  <c r="M83" i="28"/>
  <c r="F84" i="28"/>
  <c r="G78" i="28"/>
  <c r="K78" i="28"/>
  <c r="J82" i="28"/>
  <c r="J83" i="28"/>
  <c r="I76" i="28"/>
  <c r="H84" i="28"/>
  <c r="H88" i="28"/>
  <c r="H80" i="28"/>
  <c r="H83" i="28"/>
  <c r="H82" i="28"/>
  <c r="H79" i="28"/>
  <c r="J87" i="28"/>
  <c r="J84" i="28"/>
  <c r="H86" i="28"/>
  <c r="I78" i="28"/>
  <c r="I87" i="28" s="1"/>
  <c r="G76" i="28"/>
  <c r="L258" i="28"/>
  <c r="M254" i="28"/>
  <c r="M261" i="28"/>
  <c r="BK151" i="28"/>
  <c r="BL151" i="28" s="1"/>
  <c r="BK135" i="28"/>
  <c r="BL135" i="28" s="1"/>
  <c r="BK156" i="28"/>
  <c r="BL156" i="28" s="1"/>
  <c r="BK150" i="28"/>
  <c r="BL150" i="28" s="1"/>
  <c r="BK158" i="28"/>
  <c r="BL158" i="28" s="1"/>
  <c r="BK159" i="28"/>
  <c r="BL159" i="28" s="1"/>
  <c r="BK137" i="28"/>
  <c r="BL137" i="28" s="1"/>
  <c r="BK163" i="28"/>
  <c r="BL163" i="28" s="1"/>
  <c r="BK138" i="28"/>
  <c r="BL138" i="28" s="1"/>
  <c r="BK134" i="28"/>
  <c r="BL134" i="28" s="1"/>
  <c r="BK144" i="28"/>
  <c r="BL144" i="28" s="1"/>
  <c r="BK164" i="28"/>
  <c r="BK153" i="28"/>
  <c r="BL153" i="28" s="1"/>
  <c r="BK161" i="28"/>
  <c r="BL161" i="28" s="1"/>
  <c r="BK148" i="28"/>
  <c r="BL148" i="28" s="1"/>
  <c r="E258" i="28"/>
  <c r="BK147" i="28"/>
  <c r="BL147" i="28" s="1"/>
  <c r="BK162" i="28"/>
  <c r="BK154" i="28"/>
  <c r="BL154" i="28" s="1"/>
  <c r="BK146" i="28"/>
  <c r="BL146" i="28" s="1"/>
  <c r="BK160" i="28"/>
  <c r="BL160" i="28" s="1"/>
  <c r="BK155" i="28"/>
  <c r="BL155" i="28" s="1"/>
  <c r="BK140" i="28"/>
  <c r="BL140" i="28" s="1"/>
  <c r="BK141" i="28"/>
  <c r="BL141" i="28" s="1"/>
  <c r="BK149" i="28"/>
  <c r="BL149" i="28" s="1"/>
  <c r="BK139" i="28"/>
  <c r="BL139" i="28" s="1"/>
  <c r="BK152" i="28"/>
  <c r="BL152" i="28" s="1"/>
  <c r="BK136" i="28"/>
  <c r="BL136" i="28" s="1"/>
  <c r="BK157" i="28"/>
  <c r="BL157" i="28" s="1"/>
  <c r="BK145" i="28"/>
  <c r="BL145" i="28" s="1"/>
  <c r="BK143" i="28"/>
  <c r="BL143" i="28" s="1"/>
  <c r="BK142" i="28"/>
  <c r="BL142" i="28" s="1"/>
  <c r="E266" i="28"/>
  <c r="E87" i="28"/>
  <c r="M82" i="28"/>
  <c r="M86" i="28"/>
  <c r="M84" i="28"/>
  <c r="E85" i="28"/>
  <c r="E80" i="28"/>
  <c r="E263" i="28"/>
  <c r="E260" i="28"/>
  <c r="E264" i="28"/>
  <c r="E265" i="28"/>
  <c r="E88" i="28"/>
  <c r="M85" i="28"/>
  <c r="E259" i="28"/>
  <c r="E262" i="28"/>
  <c r="E257" i="28"/>
  <c r="D267" i="28"/>
  <c r="O47" i="28" s="1"/>
  <c r="E261" i="28"/>
  <c r="E83" i="28"/>
  <c r="E81" i="28"/>
  <c r="M80" i="28"/>
  <c r="M87" i="28"/>
  <c r="E79" i="28"/>
  <c r="D89" i="28"/>
  <c r="T13" i="28" s="1"/>
  <c r="M88" i="28"/>
  <c r="E84" i="28"/>
  <c r="L89" i="28"/>
  <c r="T29" i="28" s="1"/>
  <c r="M79" i="28"/>
  <c r="E82" i="28"/>
  <c r="E86" i="28"/>
  <c r="M81" i="28"/>
  <c r="K263" i="28" l="1"/>
  <c r="K262" i="28"/>
  <c r="K260" i="28"/>
  <c r="K261" i="28"/>
  <c r="K257" i="28"/>
  <c r="K259" i="28"/>
  <c r="K266" i="28"/>
  <c r="K264" i="28"/>
  <c r="K258" i="28"/>
  <c r="I262" i="28"/>
  <c r="J267" i="28"/>
  <c r="O59" i="28" s="1"/>
  <c r="G260" i="28"/>
  <c r="I263" i="28"/>
  <c r="I259" i="28"/>
  <c r="I264" i="28"/>
  <c r="I257" i="28"/>
  <c r="I260" i="28"/>
  <c r="I266" i="28"/>
  <c r="I261" i="28"/>
  <c r="I265" i="28"/>
  <c r="I258" i="28"/>
  <c r="G264" i="28"/>
  <c r="H267" i="28"/>
  <c r="O55" i="28" s="1"/>
  <c r="M262" i="28"/>
  <c r="M266" i="28"/>
  <c r="M263" i="28"/>
  <c r="M258" i="28"/>
  <c r="K80" i="28"/>
  <c r="G262" i="28"/>
  <c r="M259" i="28"/>
  <c r="M260" i="28"/>
  <c r="G261" i="28"/>
  <c r="G266" i="28"/>
  <c r="M265" i="28"/>
  <c r="G259" i="28"/>
  <c r="G80" i="28"/>
  <c r="G257" i="28"/>
  <c r="G263" i="28"/>
  <c r="G265" i="28"/>
  <c r="G258" i="28"/>
  <c r="F267" i="28"/>
  <c r="O51" i="28" s="1"/>
  <c r="I83" i="28"/>
  <c r="I80" i="28"/>
  <c r="F89" i="28"/>
  <c r="T17" i="28" s="1"/>
  <c r="K88" i="28"/>
  <c r="K81" i="28"/>
  <c r="K85" i="28"/>
  <c r="G79" i="28"/>
  <c r="K87" i="28"/>
  <c r="K79" i="28"/>
  <c r="K84" i="28"/>
  <c r="K82" i="28"/>
  <c r="K86" i="28"/>
  <c r="G87" i="28"/>
  <c r="G81" i="28"/>
  <c r="H89" i="28"/>
  <c r="T21" i="28" s="1"/>
  <c r="G86" i="28"/>
  <c r="J89" i="28"/>
  <c r="T25" i="28" s="1"/>
  <c r="G84" i="28"/>
  <c r="G85" i="28"/>
  <c r="G83" i="28"/>
  <c r="G88" i="28"/>
  <c r="G82" i="28"/>
  <c r="I88" i="28"/>
  <c r="I85" i="28"/>
  <c r="I86" i="28"/>
  <c r="K83" i="28"/>
  <c r="I84" i="28"/>
  <c r="I81" i="28"/>
  <c r="I79" i="28"/>
  <c r="I82" i="28"/>
  <c r="L267" i="28"/>
  <c r="O63" i="28" s="1"/>
  <c r="BF176" i="28"/>
  <c r="BG176" i="28" s="1"/>
  <c r="O41" i="28" s="1"/>
  <c r="BF169" i="28"/>
  <c r="BF167" i="28"/>
  <c r="BF175" i="28"/>
  <c r="BG175" i="28" s="1"/>
  <c r="O39" i="28" s="1"/>
  <c r="BF173" i="28"/>
  <c r="BG173" i="28" s="1"/>
  <c r="O35" i="28" s="1"/>
  <c r="BF172" i="28"/>
  <c r="BG172" i="28" s="1"/>
  <c r="O33" i="28" s="1"/>
  <c r="BF168" i="28"/>
  <c r="BF170" i="28"/>
  <c r="BF174" i="28"/>
  <c r="BG174" i="28" s="1"/>
  <c r="O37" i="28" s="1"/>
  <c r="BF171" i="28"/>
  <c r="E267" i="28"/>
  <c r="E89" i="28"/>
  <c r="M89" i="28"/>
  <c r="U29" i="28" s="1"/>
  <c r="K267" i="28" l="1"/>
  <c r="P59" i="28" s="1"/>
  <c r="I267" i="28"/>
  <c r="P55" i="28" s="1"/>
  <c r="M267" i="28"/>
  <c r="P63" i="28" s="1"/>
  <c r="G267" i="28"/>
  <c r="P51" i="28" s="1"/>
  <c r="G89" i="28"/>
  <c r="U17" i="28" s="1"/>
  <c r="K89" i="28"/>
  <c r="U25" i="28" s="1"/>
  <c r="I89" i="28"/>
  <c r="U21" i="28" s="1"/>
  <c r="BG170" i="28"/>
  <c r="O25" i="28" s="1"/>
  <c r="K166" i="28"/>
  <c r="BG168" i="28"/>
  <c r="O17" i="28" s="1"/>
  <c r="G166" i="28"/>
  <c r="BG167" i="28"/>
  <c r="O13" i="28" s="1"/>
  <c r="E166" i="28"/>
  <c r="I166" i="28"/>
  <c r="BG169" i="28"/>
  <c r="O21" i="28" s="1"/>
  <c r="BG171" i="28"/>
  <c r="O29" i="28" s="1"/>
  <c r="M166" i="28"/>
  <c r="P47" i="28"/>
  <c r="U13" i="28"/>
  <c r="E269" i="28" l="1"/>
  <c r="G269" i="28" s="1"/>
  <c r="C185" i="28" s="1"/>
  <c r="E91" i="28"/>
  <c r="G91" i="28" s="1"/>
  <c r="C4" i="28" s="1"/>
  <c r="F176" i="28"/>
  <c r="G167" i="28"/>
  <c r="F169" i="28"/>
  <c r="F172" i="28"/>
  <c r="F170" i="28"/>
  <c r="F174" i="28"/>
  <c r="F177" i="28"/>
  <c r="G165" i="28"/>
  <c r="F168" i="28"/>
  <c r="F175" i="28"/>
  <c r="F173" i="28"/>
  <c r="F171" i="28"/>
  <c r="H169" i="28"/>
  <c r="H170" i="28"/>
  <c r="H174" i="28"/>
  <c r="I165" i="28"/>
  <c r="H175" i="28"/>
  <c r="I167" i="28"/>
  <c r="H168" i="28"/>
  <c r="H172" i="28"/>
  <c r="H176" i="28"/>
  <c r="H177" i="28"/>
  <c r="H173" i="28"/>
  <c r="H171" i="28"/>
  <c r="M167" i="28"/>
  <c r="L169" i="28"/>
  <c r="L176" i="28"/>
  <c r="L174" i="28"/>
  <c r="L172" i="28"/>
  <c r="L171" i="28"/>
  <c r="L168" i="28"/>
  <c r="L170" i="28"/>
  <c r="L175" i="28"/>
  <c r="L173" i="28"/>
  <c r="L177" i="28"/>
  <c r="M165" i="28"/>
  <c r="D168" i="28"/>
  <c r="D174" i="28"/>
  <c r="E167" i="28"/>
  <c r="D176" i="28"/>
  <c r="D175" i="28"/>
  <c r="D169" i="28"/>
  <c r="D173" i="28"/>
  <c r="D170" i="28"/>
  <c r="D172" i="28"/>
  <c r="D177" i="28"/>
  <c r="D171" i="28"/>
  <c r="E165" i="28"/>
  <c r="J169" i="28"/>
  <c r="K167" i="28"/>
  <c r="K165" i="28"/>
  <c r="J172" i="28"/>
  <c r="J168" i="28"/>
  <c r="J171" i="28"/>
  <c r="J176" i="28"/>
  <c r="J177" i="28"/>
  <c r="J173" i="28"/>
  <c r="J170" i="28"/>
  <c r="J175" i="28"/>
  <c r="J174" i="28"/>
  <c r="E171" i="28" l="1"/>
  <c r="E173" i="28"/>
  <c r="M175" i="28"/>
  <c r="M172" i="28"/>
  <c r="K170" i="28"/>
  <c r="K171" i="28"/>
  <c r="I177" i="28"/>
  <c r="G175" i="28"/>
  <c r="G174" i="28"/>
  <c r="S9" i="28"/>
  <c r="G173" i="28"/>
  <c r="G177" i="28"/>
  <c r="M177" i="28"/>
  <c r="M176" i="28"/>
  <c r="M173" i="28"/>
  <c r="M170" i="28"/>
  <c r="K175" i="28"/>
  <c r="K176" i="28"/>
  <c r="I173" i="28"/>
  <c r="K173" i="28"/>
  <c r="K169" i="28"/>
  <c r="K174" i="28"/>
  <c r="K177" i="28"/>
  <c r="K172" i="28"/>
  <c r="E170" i="28"/>
  <c r="E176" i="28"/>
  <c r="M174" i="28"/>
  <c r="I171" i="28"/>
  <c r="I172" i="28"/>
  <c r="G171" i="28"/>
  <c r="G172" i="28"/>
  <c r="G169" i="28"/>
  <c r="E172" i="28"/>
  <c r="I176" i="28"/>
  <c r="I175" i="28"/>
  <c r="G170" i="28"/>
  <c r="G176" i="28"/>
  <c r="E177" i="28"/>
  <c r="E169" i="28"/>
  <c r="M171" i="28"/>
  <c r="E175" i="28"/>
  <c r="M168" i="28"/>
  <c r="L178" i="28"/>
  <c r="O31" i="28" s="1"/>
  <c r="H178" i="28"/>
  <c r="O23" i="28" s="1"/>
  <c r="I168" i="28"/>
  <c r="I174" i="28"/>
  <c r="E174" i="28"/>
  <c r="M169" i="28"/>
  <c r="I170" i="28"/>
  <c r="J178" i="28"/>
  <c r="O27" i="28" s="1"/>
  <c r="K168" i="28"/>
  <c r="E168" i="28"/>
  <c r="D178" i="28"/>
  <c r="O15" i="28" s="1"/>
  <c r="I169" i="28"/>
  <c r="F178" i="28"/>
  <c r="O19" i="28" s="1"/>
  <c r="G168" i="28"/>
  <c r="K178" i="28" l="1"/>
  <c r="P27" i="28" s="1"/>
  <c r="G178" i="28"/>
  <c r="P19" i="28" s="1"/>
  <c r="E178" i="28"/>
  <c r="I178" i="28"/>
  <c r="P23" i="28" s="1"/>
  <c r="M178" i="28"/>
  <c r="P31" i="28" s="1"/>
  <c r="E180" i="28" l="1"/>
  <c r="G180" i="28" s="1"/>
  <c r="C96" i="28" s="1"/>
  <c r="P15" i="28"/>
</calcChain>
</file>

<file path=xl/sharedStrings.xml><?xml version="1.0" encoding="utf-8"?>
<sst xmlns="http://schemas.openxmlformats.org/spreadsheetml/2006/main" count="19928" uniqueCount="6589">
  <si>
    <t>○近交係数計算シート</t>
    <rPh sb="1" eb="2">
      <t>コン</t>
    </rPh>
    <rPh sb="2" eb="3">
      <t>コウ</t>
    </rPh>
    <rPh sb="3" eb="5">
      <t>ケイスウ</t>
    </rPh>
    <rPh sb="5" eb="7">
      <t>ケイサン</t>
    </rPh>
    <phoneticPr fontId="2"/>
  </si>
  <si>
    <t>種雄牛</t>
    <rPh sb="0" eb="1">
      <t>タネ</t>
    </rPh>
    <rPh sb="1" eb="2">
      <t>オス</t>
    </rPh>
    <rPh sb="2" eb="3">
      <t>ウシ</t>
    </rPh>
    <phoneticPr fontId="2"/>
  </si>
  <si>
    <t>繁殖雌牛</t>
    <rPh sb="0" eb="2">
      <t>ハンショク</t>
    </rPh>
    <rPh sb="2" eb="3">
      <t>メス</t>
    </rPh>
    <rPh sb="3" eb="4">
      <t>ウシ</t>
    </rPh>
    <phoneticPr fontId="2"/>
  </si>
  <si>
    <t>本牛</t>
    <rPh sb="0" eb="1">
      <t>ホン</t>
    </rPh>
    <rPh sb="1" eb="2">
      <t>ギュウ</t>
    </rPh>
    <phoneticPr fontId="2"/>
  </si>
  <si>
    <t>命号</t>
    <rPh sb="0" eb="1">
      <t>メイ</t>
    </rPh>
    <rPh sb="1" eb="2">
      <t>ゴウ</t>
    </rPh>
    <phoneticPr fontId="2"/>
  </si>
  <si>
    <t>一代祖</t>
    <rPh sb="0" eb="2">
      <t>イチダイ</t>
    </rPh>
    <rPh sb="2" eb="3">
      <t>ソ</t>
    </rPh>
    <phoneticPr fontId="2"/>
  </si>
  <si>
    <t>二代祖</t>
    <rPh sb="0" eb="2">
      <t>2ダイ</t>
    </rPh>
    <rPh sb="2" eb="3">
      <t>ソ</t>
    </rPh>
    <phoneticPr fontId="2"/>
  </si>
  <si>
    <t>三代祖</t>
    <rPh sb="0" eb="2">
      <t>3ダイ</t>
    </rPh>
    <rPh sb="2" eb="3">
      <t>ソ</t>
    </rPh>
    <phoneticPr fontId="2"/>
  </si>
  <si>
    <t>四代祖</t>
    <rPh sb="0" eb="2">
      <t>4ダイ</t>
    </rPh>
    <rPh sb="2" eb="3">
      <t>ソ</t>
    </rPh>
    <phoneticPr fontId="2"/>
  </si>
  <si>
    <t>五代祖</t>
    <rPh sb="0" eb="2">
      <t>5ダイ</t>
    </rPh>
    <rPh sb="2" eb="3">
      <t>ソ</t>
    </rPh>
    <phoneticPr fontId="2"/>
  </si>
  <si>
    <t>六代祖</t>
    <rPh sb="0" eb="2">
      <t>6ダイ</t>
    </rPh>
    <rPh sb="2" eb="3">
      <t>ソ</t>
    </rPh>
    <phoneticPr fontId="2"/>
  </si>
  <si>
    <t>×</t>
    <phoneticPr fontId="2"/>
  </si>
  <si>
    <t>順位</t>
    <rPh sb="0" eb="2">
      <t>ジュンイ</t>
    </rPh>
    <phoneticPr fontId="2"/>
  </si>
  <si>
    <t>共通祖先種雄</t>
    <rPh sb="0" eb="2">
      <t>キョウツウ</t>
    </rPh>
    <rPh sb="2" eb="4">
      <t>ソセン</t>
    </rPh>
    <rPh sb="4" eb="5">
      <t>シュ</t>
    </rPh>
    <rPh sb="5" eb="6">
      <t>ユウ</t>
    </rPh>
    <phoneticPr fontId="2"/>
  </si>
  <si>
    <t>みつてるしげ</t>
    <phoneticPr fontId="2"/>
  </si>
  <si>
    <t>ひらしげはる</t>
    <phoneticPr fontId="2"/>
  </si>
  <si>
    <t>ふくさかえ</t>
    <phoneticPr fontId="2"/>
  </si>
  <si>
    <t>ひらしげかつ</t>
    <phoneticPr fontId="2"/>
  </si>
  <si>
    <t>ふくまさ</t>
    <phoneticPr fontId="2"/>
  </si>
  <si>
    <t>しげしげなみ</t>
    <phoneticPr fontId="2"/>
  </si>
  <si>
    <t>＊＊＊＊＊＊</t>
    <phoneticPr fontId="2"/>
  </si>
  <si>
    <t>クロス</t>
    <phoneticPr fontId="2"/>
  </si>
  <si>
    <t>近交係数</t>
    <rPh sb="0" eb="1">
      <t>キン</t>
    </rPh>
    <rPh sb="1" eb="2">
      <t>コウ</t>
    </rPh>
    <rPh sb="2" eb="4">
      <t>ケイスウ</t>
    </rPh>
    <phoneticPr fontId="2"/>
  </si>
  <si>
    <t>①上位共通祖先を考慮しない共通祖先一致表</t>
  </si>
  <si>
    <t>b43</t>
    <phoneticPr fontId="2"/>
  </si>
  <si>
    <t>c27</t>
    <phoneticPr fontId="2"/>
  </si>
  <si>
    <t>e19</t>
    <phoneticPr fontId="2"/>
  </si>
  <si>
    <t>e51</t>
    <phoneticPr fontId="2"/>
  </si>
  <si>
    <t>g15</t>
    <phoneticPr fontId="2"/>
  </si>
  <si>
    <t>g31</t>
    <phoneticPr fontId="2"/>
  </si>
  <si>
    <t>g47</t>
    <phoneticPr fontId="2"/>
  </si>
  <si>
    <t>g63</t>
    <phoneticPr fontId="2"/>
  </si>
  <si>
    <t>i13</t>
    <phoneticPr fontId="2"/>
  </si>
  <si>
    <t>i21</t>
    <phoneticPr fontId="2"/>
  </si>
  <si>
    <t>i29</t>
    <phoneticPr fontId="2"/>
  </si>
  <si>
    <t>i37</t>
    <phoneticPr fontId="2"/>
  </si>
  <si>
    <t>i45</t>
    <phoneticPr fontId="2"/>
  </si>
  <si>
    <t>i53</t>
    <phoneticPr fontId="2"/>
  </si>
  <si>
    <t>i61</t>
    <phoneticPr fontId="2"/>
  </si>
  <si>
    <t>i69</t>
    <phoneticPr fontId="2"/>
  </si>
  <si>
    <t>k12</t>
    <phoneticPr fontId="2"/>
  </si>
  <si>
    <t>k16</t>
    <phoneticPr fontId="2"/>
  </si>
  <si>
    <t>k20</t>
    <phoneticPr fontId="2"/>
  </si>
  <si>
    <t>k24</t>
    <phoneticPr fontId="2"/>
  </si>
  <si>
    <t>k28</t>
    <phoneticPr fontId="2"/>
  </si>
  <si>
    <t>k32</t>
    <phoneticPr fontId="2"/>
  </si>
  <si>
    <t>k36</t>
    <phoneticPr fontId="2"/>
  </si>
  <si>
    <t>k40</t>
    <phoneticPr fontId="2"/>
  </si>
  <si>
    <t>k44</t>
    <phoneticPr fontId="2"/>
  </si>
  <si>
    <t>k48</t>
    <phoneticPr fontId="2"/>
  </si>
  <si>
    <t>k52</t>
    <phoneticPr fontId="2"/>
  </si>
  <si>
    <t>k56</t>
    <phoneticPr fontId="2"/>
  </si>
  <si>
    <t>k60</t>
    <phoneticPr fontId="2"/>
  </si>
  <si>
    <t>k64</t>
    <phoneticPr fontId="2"/>
  </si>
  <si>
    <t>k68</t>
    <phoneticPr fontId="2"/>
  </si>
  <si>
    <t>k72</t>
    <phoneticPr fontId="2"/>
  </si>
  <si>
    <t>両親</t>
    <rPh sb="0" eb="2">
      <t>リョウシン</t>
    </rPh>
    <phoneticPr fontId="2"/>
  </si>
  <si>
    <t>主要３祖</t>
    <rPh sb="0" eb="2">
      <t>シュヨウ</t>
    </rPh>
    <rPh sb="3" eb="4">
      <t>ソ</t>
    </rPh>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</si>
  <si>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</si>
  <si>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</si>
  <si>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</si>
  <si>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</si>
  <si>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</si>
  <si>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</si>
  <si>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</si>
  <si>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</si>
  <si>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</si>
  <si>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１０</t>
    <phoneticPr fontId="2"/>
  </si>
  <si>
    <t>１１</t>
    <phoneticPr fontId="2"/>
  </si>
  <si>
    <t>１２</t>
    <phoneticPr fontId="2"/>
  </si>
  <si>
    <t>１３</t>
    <phoneticPr fontId="2"/>
  </si>
  <si>
    <t>１４</t>
    <phoneticPr fontId="2"/>
  </si>
  <si>
    <t>１５</t>
    <phoneticPr fontId="2"/>
  </si>
  <si>
    <t>１６</t>
    <phoneticPr fontId="2"/>
  </si>
  <si>
    <t>１７</t>
    <phoneticPr fontId="2"/>
  </si>
  <si>
    <t>１８</t>
    <phoneticPr fontId="2"/>
  </si>
  <si>
    <t>１９</t>
    <phoneticPr fontId="2"/>
  </si>
  <si>
    <t>２０</t>
    <phoneticPr fontId="2"/>
  </si>
  <si>
    <t>２１</t>
    <phoneticPr fontId="2"/>
  </si>
  <si>
    <t>２２</t>
    <phoneticPr fontId="2"/>
  </si>
  <si>
    <t>２３</t>
    <phoneticPr fontId="2"/>
  </si>
  <si>
    <t>２４</t>
    <phoneticPr fontId="2"/>
  </si>
  <si>
    <t>２５</t>
    <phoneticPr fontId="2"/>
  </si>
  <si>
    <t>２６</t>
    <phoneticPr fontId="2"/>
  </si>
  <si>
    <t>２７</t>
    <phoneticPr fontId="2"/>
  </si>
  <si>
    <t>２８</t>
    <phoneticPr fontId="2"/>
  </si>
  <si>
    <t>２９</t>
    <phoneticPr fontId="2"/>
  </si>
  <si>
    <t>３０</t>
    <phoneticPr fontId="2"/>
  </si>
  <si>
    <t>３１</t>
    <phoneticPr fontId="2"/>
  </si>
  <si>
    <t>３２</t>
    <phoneticPr fontId="2"/>
  </si>
  <si>
    <t>A</t>
    <phoneticPr fontId="2"/>
  </si>
  <si>
    <t>一代祖</t>
    <rPh sb="0" eb="2">
      <t>１ダイ</t>
    </rPh>
    <rPh sb="2" eb="3">
      <t>ソ</t>
    </rPh>
    <phoneticPr fontId="2"/>
  </si>
  <si>
    <t>二代祖</t>
    <rPh sb="0" eb="2">
      <t>２ダイ</t>
    </rPh>
    <rPh sb="2" eb="3">
      <t>ソ</t>
    </rPh>
    <phoneticPr fontId="2"/>
  </si>
  <si>
    <t>三代祖</t>
    <rPh sb="0" eb="2">
      <t>３ダイ</t>
    </rPh>
    <rPh sb="2" eb="3">
      <t>ソ</t>
    </rPh>
    <phoneticPr fontId="2"/>
  </si>
  <si>
    <t>四代祖</t>
    <rPh sb="0" eb="2">
      <t>４ダイ</t>
    </rPh>
    <rPh sb="2" eb="3">
      <t>ソ</t>
    </rPh>
    <phoneticPr fontId="2"/>
  </si>
  <si>
    <t>五代祖</t>
    <rPh sb="0" eb="2">
      <t>５ダイ</t>
    </rPh>
    <rPh sb="2" eb="3">
      <t>ソ</t>
    </rPh>
    <phoneticPr fontId="2"/>
  </si>
  <si>
    <t>六代祖</t>
    <rPh sb="0" eb="2">
      <t>６ダイ</t>
    </rPh>
    <rPh sb="2" eb="3">
      <t>ソ</t>
    </rPh>
    <phoneticPr fontId="2"/>
  </si>
  <si>
    <t>七代祖</t>
    <rPh sb="0" eb="2">
      <t>７ダイ</t>
    </rPh>
    <rPh sb="2" eb="3">
      <t>ソ</t>
    </rPh>
    <phoneticPr fontId="2"/>
  </si>
  <si>
    <t>近交係数(６代全祖)</t>
    <rPh sb="0" eb="1">
      <t>キン</t>
    </rPh>
    <rPh sb="1" eb="2">
      <t>コウ</t>
    </rPh>
    <rPh sb="2" eb="4">
      <t>ケイスウ</t>
    </rPh>
    <rPh sb="6" eb="7">
      <t>ダイ</t>
    </rPh>
    <rPh sb="7" eb="8">
      <t>ゼン</t>
    </rPh>
    <rPh sb="8" eb="9">
      <t>ソ</t>
    </rPh>
    <phoneticPr fontId="2"/>
  </si>
  <si>
    <t>％</t>
    <phoneticPr fontId="2"/>
  </si>
  <si>
    <t>B</t>
    <phoneticPr fontId="2"/>
  </si>
  <si>
    <t>C</t>
    <phoneticPr fontId="2"/>
  </si>
  <si>
    <t>♂</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</si>
  <si>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</si>
  <si>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</si>
  <si>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</si>
  <si>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</si>
  <si>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</si>
  <si>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</si>
  <si>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</si>
  <si>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</si>
  <si>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</si>
  <si>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</si>
  <si>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</si>
  <si>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</si>
  <si>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</si>
  <si>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</si>
  <si>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</si>
  <si>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</si>
  <si>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</si>
  <si>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</si>
  <si>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</si>
  <si>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</si>
  <si>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</si>
  <si>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</si>
  <si>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</si>
  <si>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t>
    <phoneticPr fontId="2"/>
  </si>
  <si>
    <t>b</t>
    <phoneticPr fontId="2"/>
  </si>
  <si>
    <t>c</t>
    <phoneticPr fontId="2"/>
  </si>
  <si>
    <t>d</t>
    <phoneticPr fontId="2"/>
  </si>
  <si>
    <t>e</t>
    <phoneticPr fontId="2"/>
  </si>
  <si>
    <t>♂系種♂牛別集計</t>
    <rPh sb="1" eb="2">
      <t>ケイ</t>
    </rPh>
    <rPh sb="2" eb="3">
      <t>タネ</t>
    </rPh>
    <rPh sb="4" eb="5">
      <t>ウシ</t>
    </rPh>
    <rPh sb="5" eb="6">
      <t>ベツ</t>
    </rPh>
    <rPh sb="6" eb="8">
      <t>シュウケイ</t>
    </rPh>
    <phoneticPr fontId="2"/>
  </si>
  <si>
    <t>６代全祖</t>
    <rPh sb="1" eb="2">
      <t>ダイ</t>
    </rPh>
    <rPh sb="2" eb="3">
      <t>ゼン</t>
    </rPh>
    <rPh sb="3" eb="4">
      <t>ソ</t>
    </rPh>
    <phoneticPr fontId="2"/>
  </si>
  <si>
    <t>②上位共通祖先発生時に下位祖先無視</t>
  </si>
  <si>
    <t>クロス父</t>
    <rPh sb="3" eb="4">
      <t>チチ</t>
    </rPh>
    <phoneticPr fontId="2"/>
  </si>
  <si>
    <t>数</t>
    <rPh sb="0" eb="1">
      <t>カズ</t>
    </rPh>
    <phoneticPr fontId="2"/>
  </si>
  <si>
    <t>近交</t>
    <rPh sb="0" eb="1">
      <t>キン</t>
    </rPh>
    <rPh sb="1" eb="2">
      <t>コウ</t>
    </rPh>
    <phoneticPr fontId="2"/>
  </si>
  <si>
    <t>関数</t>
    <rPh sb="0" eb="2">
      <t>カンスウ</t>
    </rPh>
    <phoneticPr fontId="2"/>
  </si>
  <si>
    <t>♀</t>
    <phoneticPr fontId="2"/>
  </si>
  <si>
    <t>近交係数と危険度</t>
    <rPh sb="0" eb="1">
      <t>コン</t>
    </rPh>
    <rPh sb="1" eb="2">
      <t>コウ</t>
    </rPh>
    <rPh sb="2" eb="4">
      <t>ケイスウ</t>
    </rPh>
    <rPh sb="5" eb="8">
      <t>キケンド</t>
    </rPh>
    <phoneticPr fontId="2"/>
  </si>
  <si>
    <t>閾値</t>
    <rPh sb="0" eb="2">
      <t>イキチ</t>
    </rPh>
    <phoneticPr fontId="2"/>
  </si>
  <si>
    <t>判定表</t>
    <rPh sb="0" eb="2">
      <t>ハンテイ</t>
    </rPh>
    <rPh sb="2" eb="3">
      <t>ヒョウ</t>
    </rPh>
    <phoneticPr fontId="2"/>
  </si>
  <si>
    <t>安　全</t>
    <rPh sb="0" eb="1">
      <t>アン</t>
    </rPh>
    <rPh sb="2" eb="3">
      <t>ゼン</t>
    </rPh>
    <phoneticPr fontId="2"/>
  </si>
  <si>
    <t>注意</t>
    <rPh sb="0" eb="2">
      <t>チュウイ</t>
    </rPh>
    <phoneticPr fontId="2"/>
  </si>
  <si>
    <t>要検討</t>
    <rPh sb="0" eb="3">
      <t>ヨウケントウ</t>
    </rPh>
    <phoneticPr fontId="2"/>
  </si>
  <si>
    <t>危険な交配</t>
    <rPh sb="0" eb="2">
      <t>キケン</t>
    </rPh>
    <rPh sb="3" eb="5">
      <t>コウハイ</t>
    </rPh>
    <phoneticPr fontId="2"/>
  </si>
  <si>
    <t>母牛</t>
    <rPh sb="0" eb="1">
      <t>ハハ</t>
    </rPh>
    <rPh sb="1" eb="2">
      <t>ウシ</t>
    </rPh>
    <phoneticPr fontId="2"/>
  </si>
  <si>
    <t>♂の近交係数</t>
    <rPh sb="2" eb="3">
      <t>キンコ</t>
    </rPh>
    <rPh sb="3" eb="4">
      <t>コウハイ</t>
    </rPh>
    <rPh sb="4" eb="6">
      <t>ケイスウ</t>
    </rPh>
    <phoneticPr fontId="2"/>
  </si>
  <si>
    <t>世代数＋１＝２</t>
    <rPh sb="0" eb="2">
      <t>セダイ</t>
    </rPh>
    <rPh sb="2" eb="3">
      <t>スウ</t>
    </rPh>
    <phoneticPr fontId="2"/>
  </si>
  <si>
    <t>○近交上位6♂座標</t>
    <rPh sb="1" eb="2">
      <t>コン</t>
    </rPh>
    <rPh sb="2" eb="3">
      <t>コウ</t>
    </rPh>
    <rPh sb="3" eb="5">
      <t>ジョウイ</t>
    </rPh>
    <rPh sb="7" eb="9">
      <t>ザヒョウ</t>
    </rPh>
    <phoneticPr fontId="2"/>
  </si>
  <si>
    <t>共通祖先種雄牛と近交係数</t>
    <rPh sb="0" eb="2">
      <t>キョウツウ</t>
    </rPh>
    <rPh sb="2" eb="4">
      <t>ソセン</t>
    </rPh>
    <rPh sb="4" eb="5">
      <t>タネ</t>
    </rPh>
    <rPh sb="5" eb="7">
      <t>オウシ</t>
    </rPh>
    <rPh sb="8" eb="9">
      <t>コン</t>
    </rPh>
    <rPh sb="9" eb="10">
      <t>コウ</t>
    </rPh>
    <rPh sb="10" eb="12">
      <t>ケイスウ</t>
    </rPh>
    <phoneticPr fontId="2"/>
  </si>
  <si>
    <t>①</t>
    <phoneticPr fontId="2"/>
  </si>
  <si>
    <t>②</t>
    <phoneticPr fontId="2"/>
  </si>
  <si>
    <t>③</t>
    <phoneticPr fontId="2"/>
  </si>
  <si>
    <t>④</t>
    <phoneticPr fontId="2"/>
  </si>
  <si>
    <t>⑤</t>
    <phoneticPr fontId="2"/>
  </si>
  <si>
    <t>世代数＋１＝３</t>
    <rPh sb="0" eb="2">
      <t>セダイ</t>
    </rPh>
    <rPh sb="2" eb="3">
      <t>スウ</t>
    </rPh>
    <phoneticPr fontId="2"/>
  </si>
  <si>
    <t>世代数＋１＝４</t>
    <rPh sb="0" eb="2">
      <t>セダイ</t>
    </rPh>
    <rPh sb="2" eb="3">
      <t>スウ</t>
    </rPh>
    <phoneticPr fontId="2"/>
  </si>
  <si>
    <t>♂世代＋♀世代＋１</t>
    <rPh sb="1" eb="3">
      <t>セダイ</t>
    </rPh>
    <rPh sb="5" eb="7">
      <t>セダイ</t>
    </rPh>
    <phoneticPr fontId="2"/>
  </si>
  <si>
    <t>雄近交係数→</t>
    <rPh sb="0" eb="1">
      <t>オス</t>
    </rPh>
    <rPh sb="1" eb="3">
      <t>キンコウ</t>
    </rPh>
    <rPh sb="3" eb="5">
      <t>ケイスウ</t>
    </rPh>
    <phoneticPr fontId="2"/>
  </si>
  <si>
    <t>世代数＋１＝５</t>
    <rPh sb="0" eb="2">
      <t>セダイ</t>
    </rPh>
    <rPh sb="2" eb="3">
      <t>スウ</t>
    </rPh>
    <phoneticPr fontId="2"/>
  </si>
  <si>
    <t>（１／２）＾２＝</t>
    <phoneticPr fontId="2"/>
  </si>
  <si>
    <t>世代数＋１＝６</t>
    <rPh sb="0" eb="2">
      <t>セダイ</t>
    </rPh>
    <rPh sb="2" eb="3">
      <t>スウ</t>
    </rPh>
    <phoneticPr fontId="2"/>
  </si>
  <si>
    <t>（１／２）＾３＝</t>
    <phoneticPr fontId="2"/>
  </si>
  <si>
    <t>世代数＋１＝７</t>
    <rPh sb="0" eb="2">
      <t>セダイ</t>
    </rPh>
    <rPh sb="2" eb="3">
      <t>スウ</t>
    </rPh>
    <phoneticPr fontId="2"/>
  </si>
  <si>
    <t>（１／２）＾４＝</t>
    <phoneticPr fontId="2"/>
  </si>
  <si>
    <t>世代数＋１＝８</t>
    <rPh sb="0" eb="2">
      <t>セダイ</t>
    </rPh>
    <rPh sb="2" eb="3">
      <t>スウ</t>
    </rPh>
    <phoneticPr fontId="2"/>
  </si>
  <si>
    <t>（１／２）＾５＝</t>
    <phoneticPr fontId="2"/>
  </si>
  <si>
    <t>世代数＋１＝９</t>
    <rPh sb="0" eb="2">
      <t>セダイ</t>
    </rPh>
    <rPh sb="2" eb="3">
      <t>スウ</t>
    </rPh>
    <phoneticPr fontId="2"/>
  </si>
  <si>
    <t>（１／２）＾６＝</t>
    <phoneticPr fontId="2"/>
  </si>
  <si>
    <t>世代数＋１＝１０</t>
    <rPh sb="0" eb="2">
      <t>セダイ</t>
    </rPh>
    <rPh sb="2" eb="3">
      <t>スウ</t>
    </rPh>
    <phoneticPr fontId="2"/>
  </si>
  <si>
    <t>（１／２）＾７＝</t>
    <phoneticPr fontId="2"/>
  </si>
  <si>
    <t>世代数＋１＝１１</t>
    <rPh sb="0" eb="2">
      <t>セダイ</t>
    </rPh>
    <rPh sb="2" eb="3">
      <t>スウ</t>
    </rPh>
    <phoneticPr fontId="2"/>
  </si>
  <si>
    <t>（１／２）＾８＝</t>
    <phoneticPr fontId="2"/>
  </si>
  <si>
    <t>近交係数小計</t>
    <rPh sb="0" eb="1">
      <t>キンコ</t>
    </rPh>
    <rPh sb="1" eb="2">
      <t>コウハイ</t>
    </rPh>
    <rPh sb="2" eb="4">
      <t>ケイスウ</t>
    </rPh>
    <rPh sb="4" eb="6">
      <t>ショウケイ</t>
    </rPh>
    <phoneticPr fontId="2"/>
  </si>
  <si>
    <t>（１／２）＾９＝</t>
    <phoneticPr fontId="2"/>
  </si>
  <si>
    <t>（１／２）＾１０＝</t>
    <phoneticPr fontId="2"/>
  </si>
  <si>
    <t>（１／２）＾１１＝</t>
    <phoneticPr fontId="2"/>
  </si>
  <si>
    <t>合計</t>
    <rPh sb="0" eb="2">
      <t>ゴウケイ</t>
    </rPh>
    <phoneticPr fontId="2"/>
  </si>
  <si>
    <t>合計近交係数</t>
    <rPh sb="0" eb="2">
      <t>ゴウケイ</t>
    </rPh>
    <rPh sb="2" eb="3">
      <t>キンコウ</t>
    </rPh>
    <rPh sb="3" eb="4">
      <t>コウハイ</t>
    </rPh>
    <rPh sb="4" eb="6">
      <t>ケイスウ</t>
    </rPh>
    <phoneticPr fontId="2"/>
  </si>
  <si>
    <t>種雄近交係数</t>
    <rPh sb="0" eb="1">
      <t>シュ</t>
    </rPh>
    <rPh sb="1" eb="2">
      <t>ユウ</t>
    </rPh>
    <rPh sb="2" eb="3">
      <t>コン</t>
    </rPh>
    <rPh sb="3" eb="4">
      <t>コウ</t>
    </rPh>
    <rPh sb="4" eb="6">
      <t>ケイスウ</t>
    </rPh>
    <phoneticPr fontId="2"/>
  </si>
  <si>
    <t>二代祖</t>
    <rPh sb="0" eb="2">
      <t>ニダイ</t>
    </rPh>
    <rPh sb="2" eb="3">
      <t>ソ</t>
    </rPh>
    <phoneticPr fontId="2"/>
  </si>
  <si>
    <t>三代祖</t>
    <rPh sb="0" eb="2">
      <t>サンダイ</t>
    </rPh>
    <rPh sb="2" eb="3">
      <t>ソ</t>
    </rPh>
    <phoneticPr fontId="2"/>
  </si>
  <si>
    <t>四代祖</t>
    <rPh sb="0" eb="2">
      <t>ヨンダイ</t>
    </rPh>
    <rPh sb="2" eb="3">
      <t>ソ</t>
    </rPh>
    <phoneticPr fontId="2"/>
  </si>
  <si>
    <t>＊＊＊＊＊</t>
    <phoneticPr fontId="2"/>
  </si>
  <si>
    <t>要検討</t>
    <rPh sb="0" eb="1">
      <t>ヨウ</t>
    </rPh>
    <rPh sb="1" eb="3">
      <t>ケントウ</t>
    </rPh>
    <phoneticPr fontId="2"/>
  </si>
  <si>
    <t>交配回避</t>
    <rPh sb="0" eb="2">
      <t>コウハイ</t>
    </rPh>
    <rPh sb="2" eb="4">
      <t>カイヒ</t>
    </rPh>
    <phoneticPr fontId="2"/>
  </si>
  <si>
    <t>母近交係数</t>
    <rPh sb="0" eb="1">
      <t>ハハ</t>
    </rPh>
    <rPh sb="1" eb="2">
      <t>コン</t>
    </rPh>
    <rPh sb="2" eb="3">
      <t>コウ</t>
    </rPh>
    <rPh sb="3" eb="5">
      <t>ケイスウ</t>
    </rPh>
    <phoneticPr fontId="2"/>
  </si>
  <si>
    <t>近交係数</t>
    <rPh sb="0" eb="1">
      <t>コン</t>
    </rPh>
    <rPh sb="1" eb="2">
      <t>コウ</t>
    </rPh>
    <rPh sb="2" eb="4">
      <t>ケイスウ</t>
    </rPh>
    <phoneticPr fontId="2"/>
  </si>
  <si>
    <t>危険度判定表</t>
    <rPh sb="0" eb="3">
      <t>キケンド</t>
    </rPh>
    <rPh sb="3" eb="5">
      <t>ハンテイ</t>
    </rPh>
    <rPh sb="5" eb="6">
      <t>ヒョウ</t>
    </rPh>
    <phoneticPr fontId="2"/>
  </si>
  <si>
    <t>←⑤近交係数と危険度</t>
    <rPh sb="2" eb="3">
      <t>コン</t>
    </rPh>
    <rPh sb="3" eb="4">
      <t>コウ</t>
    </rPh>
    <rPh sb="4" eb="6">
      <t>ケイスウ</t>
    </rPh>
    <rPh sb="7" eb="10">
      <t>キケンド</t>
    </rPh>
    <phoneticPr fontId="2"/>
  </si>
  <si>
    <t>③種♂牛別集計</t>
    <rPh sb="1" eb="2">
      <t>タネ</t>
    </rPh>
    <rPh sb="3" eb="4">
      <t>ウシ</t>
    </rPh>
    <rPh sb="4" eb="5">
      <t>ベツ</t>
    </rPh>
    <rPh sb="5" eb="7">
      <t>シュウケイ</t>
    </rPh>
    <phoneticPr fontId="2"/>
  </si>
  <si>
    <t>一致数</t>
    <rPh sb="0" eb="2">
      <t>イッチ</t>
    </rPh>
    <rPh sb="2" eb="3">
      <t>スウ</t>
    </rPh>
    <phoneticPr fontId="2"/>
  </si>
  <si>
    <t>近交高い順位</t>
    <rPh sb="0" eb="1">
      <t>コン</t>
    </rPh>
    <rPh sb="1" eb="2">
      <t>コウ</t>
    </rPh>
    <rPh sb="2" eb="3">
      <t>タカ</t>
    </rPh>
    <rPh sb="4" eb="6">
      <t>ジュンイ</t>
    </rPh>
    <phoneticPr fontId="2"/>
  </si>
  <si>
    <t>１～３位</t>
    <rPh sb="3" eb="4">
      <t>イ</t>
    </rPh>
    <phoneticPr fontId="2"/>
  </si>
  <si>
    <t>①繁殖雌</t>
    <rPh sb="1" eb="3">
      <t>ハンショク</t>
    </rPh>
    <rPh sb="3" eb="4">
      <t>メス</t>
    </rPh>
    <phoneticPr fontId="2"/>
  </si>
  <si>
    <t>しげふじ</t>
    <phoneticPr fontId="2"/>
  </si>
  <si>
    <t>※</t>
    <phoneticPr fontId="2"/>
  </si>
  <si>
    <t>いしおおや</t>
    <phoneticPr fontId="2"/>
  </si>
  <si>
    <t>かつみ</t>
    <phoneticPr fontId="2"/>
  </si>
  <si>
    <t>二代</t>
    <rPh sb="0" eb="2">
      <t>ニダイ</t>
    </rPh>
    <phoneticPr fontId="2"/>
  </si>
  <si>
    <t>だい２まつとし</t>
    <phoneticPr fontId="2"/>
  </si>
  <si>
    <t>近交係数は</t>
    <rPh sb="0" eb="1">
      <t>コン</t>
    </rPh>
    <rPh sb="1" eb="2">
      <t>コウ</t>
    </rPh>
    <rPh sb="2" eb="4">
      <t>ケイスウ</t>
    </rPh>
    <phoneticPr fontId="2"/>
  </si>
  <si>
    <t>［判　　定］</t>
    <rPh sb="1" eb="2">
      <t>ハン</t>
    </rPh>
    <rPh sb="4" eb="5">
      <t>サダム</t>
    </rPh>
    <phoneticPr fontId="2"/>
  </si>
  <si>
    <t>①上位共通祖先を考慮しない共通祖先一致表</t>
    <rPh sb="1" eb="3">
      <t>ジョウイ</t>
    </rPh>
    <rPh sb="3" eb="5">
      <t>キョウツウ</t>
    </rPh>
    <rPh sb="5" eb="7">
      <t>ソセン</t>
    </rPh>
    <rPh sb="8" eb="10">
      <t>コウリョ</t>
    </rPh>
    <rPh sb="13" eb="15">
      <t>キョウツウ</t>
    </rPh>
    <rPh sb="15" eb="17">
      <t>ソセン</t>
    </rPh>
    <rPh sb="17" eb="19">
      <t>イッチ</t>
    </rPh>
    <rPh sb="19" eb="20">
      <t>ヒョウ</t>
    </rPh>
    <phoneticPr fontId="2"/>
  </si>
  <si>
    <t>②種雄牛</t>
    <rPh sb="1" eb="2">
      <t>タネ</t>
    </rPh>
    <rPh sb="2" eb="3">
      <t>オス</t>
    </rPh>
    <rPh sb="3" eb="4">
      <t>ウシ</t>
    </rPh>
    <phoneticPr fontId="2"/>
  </si>
  <si>
    <t>やすふく</t>
    <phoneticPr fontId="2"/>
  </si>
  <si>
    <t>♂世代</t>
    <rPh sb="1" eb="3">
      <t>セダイ</t>
    </rPh>
    <phoneticPr fontId="2"/>
  </si>
  <si>
    <t>⑨</t>
    <phoneticPr fontId="2"/>
  </si>
  <si>
    <t>⑥</t>
    <phoneticPr fontId="2"/>
  </si>
  <si>
    <t>⑦</t>
    <phoneticPr fontId="2"/>
  </si>
  <si>
    <t>⑧</t>
    <phoneticPr fontId="2"/>
  </si>
  <si>
    <t>⑩</t>
    <phoneticPr fontId="2"/>
  </si>
  <si>
    <t>⑪</t>
    <phoneticPr fontId="2"/>
  </si>
  <si>
    <t>⑫</t>
    <phoneticPr fontId="2"/>
  </si>
  <si>
    <t>⑬</t>
    <phoneticPr fontId="2"/>
  </si>
  <si>
    <t>⑭</t>
    <phoneticPr fontId="2"/>
  </si>
  <si>
    <t>⑮</t>
    <phoneticPr fontId="2"/>
  </si>
  <si>
    <t>⑯</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</si>
  <si>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</si>
  <si>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</si>
  <si>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</si>
  <si>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</si>
  <si>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</si>
  <si>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</si>
  <si>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</si>
  <si>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</si>
  <si>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</si>
  <si>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</si>
  <si>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④近交上位３♂座標</t>
    <rPh sb="1" eb="2">
      <t>コン</t>
    </rPh>
    <rPh sb="2" eb="3">
      <t>コウ</t>
    </rPh>
    <rPh sb="3" eb="5">
      <t>ジョウイ</t>
    </rPh>
    <rPh sb="7" eb="9">
      <t>ザヒョウ</t>
    </rPh>
    <phoneticPr fontId="2"/>
  </si>
  <si>
    <t>p</t>
    <phoneticPr fontId="2"/>
  </si>
  <si>
    <t>RANK1</t>
    <phoneticPr fontId="2"/>
  </si>
  <si>
    <t>RANK2</t>
    <phoneticPr fontId="2"/>
  </si>
  <si>
    <t>RANK3</t>
    <phoneticPr fontId="2"/>
  </si>
  <si>
    <t>♀世代</t>
    <rPh sb="1" eb="3">
      <t>セダイ</t>
    </rPh>
    <phoneticPr fontId="2"/>
  </si>
  <si>
    <t>②上位共通祖先発生時に下位祖先無視</t>
    <rPh sb="1" eb="3">
      <t>ジョウイ</t>
    </rPh>
    <rPh sb="3" eb="5">
      <t>キョウツウ</t>
    </rPh>
    <rPh sb="5" eb="7">
      <t>ソセン</t>
    </rPh>
    <rPh sb="7" eb="9">
      <t>ハッセイ</t>
    </rPh>
    <rPh sb="9" eb="10">
      <t>ジ</t>
    </rPh>
    <rPh sb="11" eb="13">
      <t>カイ</t>
    </rPh>
    <rPh sb="13" eb="15">
      <t>ソセン</t>
    </rPh>
    <rPh sb="15" eb="17">
      <t>ムシ</t>
    </rPh>
    <phoneticPr fontId="2"/>
  </si>
  <si>
    <t>ｂ</t>
    <phoneticPr fontId="2"/>
  </si>
  <si>
    <t>ａ</t>
    <phoneticPr fontId="2"/>
  </si>
  <si>
    <t>○共通祖先種雄牛名と種雄牛別近交係数</t>
    <rPh sb="1" eb="3">
      <t>キョウツウ</t>
    </rPh>
    <rPh sb="3" eb="5">
      <t>ソセン</t>
    </rPh>
    <rPh sb="5" eb="6">
      <t>タネ</t>
    </rPh>
    <rPh sb="6" eb="8">
      <t>オウシ</t>
    </rPh>
    <rPh sb="8" eb="9">
      <t>メイ</t>
    </rPh>
    <rPh sb="10" eb="11">
      <t>タネ</t>
    </rPh>
    <rPh sb="11" eb="12">
      <t>オス</t>
    </rPh>
    <rPh sb="12" eb="13">
      <t>ウシ</t>
    </rPh>
    <rPh sb="13" eb="14">
      <t>ベツ</t>
    </rPh>
    <rPh sb="14" eb="15">
      <t>コン</t>
    </rPh>
    <rPh sb="15" eb="16">
      <t>コウ</t>
    </rPh>
    <rPh sb="16" eb="18">
      <t>ケイスウ</t>
    </rPh>
    <phoneticPr fontId="2"/>
  </si>
  <si>
    <t>共通祖先までの世代数＋１</t>
    <rPh sb="0" eb="2">
      <t>キョウツウ</t>
    </rPh>
    <rPh sb="2" eb="4">
      <t>ソセン</t>
    </rPh>
    <rPh sb="7" eb="9">
      <t>セダイ</t>
    </rPh>
    <rPh sb="9" eb="10">
      <t>スウ</t>
    </rPh>
    <phoneticPr fontId="2"/>
  </si>
  <si>
    <t>数</t>
    <rPh sb="0" eb="1">
      <t>スウ</t>
    </rPh>
    <phoneticPr fontId="2"/>
  </si>
  <si>
    <t>（１／２）＾</t>
    <phoneticPr fontId="2"/>
  </si>
  <si>
    <t>2＝</t>
    <phoneticPr fontId="2"/>
  </si>
  <si>
    <t>3＝</t>
    <phoneticPr fontId="2"/>
  </si>
  <si>
    <t>4＝</t>
    <phoneticPr fontId="2"/>
  </si>
  <si>
    <t>5＝</t>
    <phoneticPr fontId="2"/>
  </si>
  <si>
    <t>6＝</t>
    <phoneticPr fontId="2"/>
  </si>
  <si>
    <t>7＝</t>
    <phoneticPr fontId="2"/>
  </si>
  <si>
    <t>8＝</t>
    <phoneticPr fontId="2"/>
  </si>
  <si>
    <t>9＝</t>
    <phoneticPr fontId="2"/>
  </si>
  <si>
    <t>近交係数</t>
    <rPh sb="0" eb="2">
      <t>キンコウ</t>
    </rPh>
    <rPh sb="2" eb="4">
      <t>ケイスウ</t>
    </rPh>
    <phoneticPr fontId="2"/>
  </si>
  <si>
    <t>始祖牛データー</t>
  </si>
  <si>
    <t>※データーを追加した時は並べ替え必要！</t>
  </si>
  <si>
    <t>※２０００頭まで入力可</t>
    <rPh sb="5" eb="6">
      <t>アタマ</t>
    </rPh>
    <rPh sb="8" eb="10">
      <t>ニュウリョク</t>
    </rPh>
    <rPh sb="10" eb="11">
      <t>カ</t>
    </rPh>
    <phoneticPr fontId="2"/>
  </si>
  <si>
    <t>※新しい種雄牛の入力方法</t>
    <rPh sb="1" eb="2">
      <t>アタラ</t>
    </rPh>
    <rPh sb="4" eb="5">
      <t>タネ</t>
    </rPh>
    <rPh sb="5" eb="6">
      <t>オス</t>
    </rPh>
    <rPh sb="6" eb="7">
      <t>ウシ</t>
    </rPh>
    <rPh sb="8" eb="10">
      <t>ニュウリョク</t>
    </rPh>
    <rPh sb="10" eb="12">
      <t>ホウホウ</t>
    </rPh>
    <phoneticPr fontId="2"/>
  </si>
  <si>
    <t>　①A列に読み方をひらがな入力。B列に漢字入力。一代～四代も同様に入力。②近交試算シートで近交係数計算して入力。③全体をA列で昇順にソート。</t>
    <rPh sb="3" eb="4">
      <t>レツ</t>
    </rPh>
    <rPh sb="5" eb="6">
      <t>ヨ</t>
    </rPh>
    <rPh sb="7" eb="8">
      <t>カタ</t>
    </rPh>
    <rPh sb="13" eb="15">
      <t>ニュウリョク</t>
    </rPh>
    <rPh sb="17" eb="18">
      <t>レツ</t>
    </rPh>
    <rPh sb="19" eb="21">
      <t>カンジ</t>
    </rPh>
    <rPh sb="21" eb="23">
      <t>ニュウリョク</t>
    </rPh>
    <rPh sb="24" eb="26">
      <t>イチダイ</t>
    </rPh>
    <rPh sb="27" eb="29">
      <t>ヨンダイ</t>
    </rPh>
    <rPh sb="30" eb="32">
      <t>ドウヨウ</t>
    </rPh>
    <rPh sb="33" eb="35">
      <t>ニュウリョク</t>
    </rPh>
    <rPh sb="37" eb="38">
      <t>コン</t>
    </rPh>
    <rPh sb="38" eb="39">
      <t>コウ</t>
    </rPh>
    <rPh sb="39" eb="41">
      <t>シサン</t>
    </rPh>
    <rPh sb="45" eb="46">
      <t>コン</t>
    </rPh>
    <rPh sb="46" eb="47">
      <t>コウ</t>
    </rPh>
    <rPh sb="47" eb="49">
      <t>ケイスウ</t>
    </rPh>
    <rPh sb="49" eb="51">
      <t>ケイサン</t>
    </rPh>
    <rPh sb="53" eb="55">
      <t>ニュウリョク</t>
    </rPh>
    <rPh sb="57" eb="59">
      <t>ゼンタイ</t>
    </rPh>
    <rPh sb="61" eb="62">
      <t>レツ</t>
    </rPh>
    <rPh sb="63" eb="64">
      <t>ショウ</t>
    </rPh>
    <rPh sb="64" eb="65">
      <t>ジュン</t>
    </rPh>
    <phoneticPr fontId="2"/>
  </si>
  <si>
    <t>　④新しい種雄牛を「近交試算シート」の種雄牛名に入力して四代祖が正しく表示されることを確認してください。</t>
    <rPh sb="2" eb="3">
      <t>アタラ</t>
    </rPh>
    <rPh sb="5" eb="6">
      <t>タネ</t>
    </rPh>
    <rPh sb="6" eb="7">
      <t>オス</t>
    </rPh>
    <rPh sb="7" eb="8">
      <t>ウシ</t>
    </rPh>
    <rPh sb="10" eb="11">
      <t>コン</t>
    </rPh>
    <rPh sb="11" eb="12">
      <t>コウ</t>
    </rPh>
    <rPh sb="12" eb="14">
      <t>シサン</t>
    </rPh>
    <rPh sb="19" eb="20">
      <t>タネ</t>
    </rPh>
    <rPh sb="20" eb="21">
      <t>オス</t>
    </rPh>
    <rPh sb="21" eb="22">
      <t>ウシ</t>
    </rPh>
    <rPh sb="22" eb="23">
      <t>メイ</t>
    </rPh>
    <rPh sb="24" eb="26">
      <t>ニュウリョク</t>
    </rPh>
    <rPh sb="28" eb="29">
      <t>ヨン</t>
    </rPh>
    <rPh sb="29" eb="30">
      <t>ダイ</t>
    </rPh>
    <rPh sb="30" eb="31">
      <t>ソ</t>
    </rPh>
    <rPh sb="32" eb="33">
      <t>タダ</t>
    </rPh>
    <rPh sb="35" eb="37">
      <t>ヒョウジ</t>
    </rPh>
    <rPh sb="43" eb="45">
      <t>カクニン</t>
    </rPh>
    <phoneticPr fontId="2"/>
  </si>
  <si>
    <t>近交係数</t>
  </si>
  <si>
    <t>一代祖</t>
  </si>
  <si>
    <t>二代祖</t>
  </si>
  <si>
    <t>三代祖</t>
  </si>
  <si>
    <t>四代祖</t>
  </si>
  <si>
    <t>５代祖ひらがな</t>
    <rPh sb="1" eb="2">
      <t>ダイ</t>
    </rPh>
    <rPh sb="2" eb="3">
      <t>ソ</t>
    </rPh>
    <phoneticPr fontId="2"/>
  </si>
  <si>
    <t>＊</t>
    <phoneticPr fontId="2"/>
  </si>
  <si>
    <t>―</t>
    <phoneticPr fontId="2"/>
  </si>
  <si>
    <t>＊＊</t>
    <phoneticPr fontId="2"/>
  </si>
  <si>
    <t>＊＊＊</t>
    <phoneticPr fontId="2"/>
  </si>
  <si>
    <t>＊＊＊＊</t>
    <phoneticPr fontId="2"/>
  </si>
  <si>
    <t>＊＊＊＊＊＊＊</t>
    <phoneticPr fontId="2"/>
  </si>
  <si>
    <t>＊＊＊＊＊＊＊＊</t>
    <phoneticPr fontId="2"/>
  </si>
  <si>
    <t>＊＊＊＊＊＊＊＊＊</t>
    <phoneticPr fontId="2"/>
  </si>
  <si>
    <t>３しばおきしげ</t>
    <phoneticPr fontId="2"/>
  </si>
  <si>
    <t>３柴沖茂</t>
    <rPh sb="1" eb="2">
      <t>シバ</t>
    </rPh>
    <rPh sb="2" eb="3">
      <t>オキ</t>
    </rPh>
    <rPh sb="3" eb="4">
      <t>シゲ</t>
    </rPh>
    <phoneticPr fontId="2"/>
  </si>
  <si>
    <t>おきしげかねなみ</t>
    <phoneticPr fontId="2"/>
  </si>
  <si>
    <t>沖茂金波</t>
    <rPh sb="0" eb="1">
      <t>オキ</t>
    </rPh>
    <rPh sb="1" eb="2">
      <t>シゲ</t>
    </rPh>
    <rPh sb="2" eb="3">
      <t>カネ</t>
    </rPh>
    <rPh sb="3" eb="4">
      <t>ナミ</t>
    </rPh>
    <phoneticPr fontId="2"/>
  </si>
  <si>
    <t>平茂勝</t>
    <rPh sb="0" eb="1">
      <t>ヒラ</t>
    </rPh>
    <rPh sb="1" eb="2">
      <t>シゲ</t>
    </rPh>
    <rPh sb="2" eb="3">
      <t>カツ</t>
    </rPh>
    <phoneticPr fontId="2"/>
  </si>
  <si>
    <t>みつふく</t>
    <phoneticPr fontId="2"/>
  </si>
  <si>
    <t>美津福</t>
    <rPh sb="0" eb="2">
      <t>ミツ</t>
    </rPh>
    <rPh sb="2" eb="3">
      <t>フク</t>
    </rPh>
    <phoneticPr fontId="2"/>
  </si>
  <si>
    <t>だい３かみりゅうの４</t>
    <phoneticPr fontId="2"/>
  </si>
  <si>
    <t>第３神竜の４</t>
    <rPh sb="0" eb="1">
      <t>ダイ</t>
    </rPh>
    <rPh sb="2" eb="3">
      <t>カミ</t>
    </rPh>
    <rPh sb="3" eb="4">
      <t>リュウ</t>
    </rPh>
    <phoneticPr fontId="2"/>
  </si>
  <si>
    <t>広島１０回全１区</t>
    <rPh sb="0" eb="2">
      <t>ヒロシマ</t>
    </rPh>
    <rPh sb="4" eb="5">
      <t>カイ</t>
    </rPh>
    <rPh sb="5" eb="6">
      <t>ゼン</t>
    </rPh>
    <rPh sb="7" eb="8">
      <t>ク</t>
    </rPh>
    <phoneticPr fontId="2"/>
  </si>
  <si>
    <t>あいさい</t>
    <phoneticPr fontId="2"/>
  </si>
  <si>
    <t>愛妻</t>
    <rPh sb="0" eb="2">
      <t>アイサイ</t>
    </rPh>
    <phoneticPr fontId="2"/>
  </si>
  <si>
    <t>あいらふじ</t>
    <phoneticPr fontId="2"/>
  </si>
  <si>
    <t>吾平藤</t>
    <rPh sb="0" eb="2">
      <t>アイラ</t>
    </rPh>
    <rPh sb="2" eb="3">
      <t>フジ</t>
    </rPh>
    <phoneticPr fontId="2"/>
  </si>
  <si>
    <t>平茂勝</t>
    <rPh sb="0" eb="3">
      <t>ヒラシゲカツ</t>
    </rPh>
    <phoneticPr fontId="2"/>
  </si>
  <si>
    <t>もんじろう</t>
    <phoneticPr fontId="2"/>
  </si>
  <si>
    <t>紋次郎</t>
    <rPh sb="0" eb="3">
      <t>モンジロウ</t>
    </rPh>
    <phoneticPr fontId="2"/>
  </si>
  <si>
    <t>ただふく</t>
    <phoneticPr fontId="2"/>
  </si>
  <si>
    <t>忠福</t>
    <rPh sb="0" eb="2">
      <t>タダフク</t>
    </rPh>
    <phoneticPr fontId="2"/>
  </si>
  <si>
    <t>まつけだか</t>
    <phoneticPr fontId="2"/>
  </si>
  <si>
    <t>松気高</t>
    <rPh sb="0" eb="1">
      <t>マツ</t>
    </rPh>
    <rPh sb="1" eb="3">
      <t>ケダカ</t>
    </rPh>
    <phoneticPr fontId="2"/>
  </si>
  <si>
    <t>あきかげふく</t>
    <phoneticPr fontId="2"/>
  </si>
  <si>
    <t>昭景福（去勢）</t>
    <rPh sb="4" eb="6">
      <t>キョセイ</t>
    </rPh>
    <phoneticPr fontId="2"/>
  </si>
  <si>
    <t>かげひらかつ</t>
    <phoneticPr fontId="2"/>
  </si>
  <si>
    <t>景平勝</t>
  </si>
  <si>
    <t>いとふく</t>
    <phoneticPr fontId="2"/>
  </si>
  <si>
    <t>糸福</t>
  </si>
  <si>
    <t>安福</t>
  </si>
  <si>
    <t>茂富士</t>
  </si>
  <si>
    <t>あきしげ</t>
    <phoneticPr fontId="2"/>
  </si>
  <si>
    <t>秋重</t>
    <rPh sb="0" eb="1">
      <t>アキ</t>
    </rPh>
    <rPh sb="1" eb="2">
      <t>シゲル</t>
    </rPh>
    <phoneticPr fontId="2"/>
  </si>
  <si>
    <t>茂重波</t>
    <rPh sb="0" eb="1">
      <t>シゲ</t>
    </rPh>
    <rPh sb="1" eb="2">
      <t>シゲ</t>
    </rPh>
    <rPh sb="2" eb="3">
      <t>ナミ</t>
    </rPh>
    <phoneticPr fontId="2"/>
  </si>
  <si>
    <t>だい１くろうまる</t>
    <phoneticPr fontId="2"/>
  </si>
  <si>
    <t>第１九郎丸</t>
    <rPh sb="0" eb="1">
      <t>ダイ</t>
    </rPh>
    <rPh sb="2" eb="3">
      <t>キュウ</t>
    </rPh>
    <rPh sb="3" eb="4">
      <t>ロウ</t>
    </rPh>
    <rPh sb="4" eb="5">
      <t>マル</t>
    </rPh>
    <phoneticPr fontId="2"/>
  </si>
  <si>
    <t>だい１きたがわ</t>
    <phoneticPr fontId="2"/>
  </si>
  <si>
    <t>第１北川</t>
    <rPh sb="0" eb="1">
      <t>ダイ</t>
    </rPh>
    <rPh sb="2" eb="4">
      <t>キタカワ</t>
    </rPh>
    <phoneticPr fontId="2"/>
  </si>
  <si>
    <t>もりやま</t>
    <phoneticPr fontId="2"/>
  </si>
  <si>
    <t>盛山</t>
    <rPh sb="0" eb="1">
      <t>モ</t>
    </rPh>
    <rPh sb="1" eb="2">
      <t>ヤマ</t>
    </rPh>
    <phoneticPr fontId="2"/>
  </si>
  <si>
    <t>あきしげふく</t>
    <phoneticPr fontId="2"/>
  </si>
  <si>
    <t>安芸重福</t>
    <rPh sb="0" eb="2">
      <t>アキ</t>
    </rPh>
    <rPh sb="2" eb="3">
      <t>シゲ</t>
    </rPh>
    <rPh sb="3" eb="4">
      <t>フク</t>
    </rPh>
    <phoneticPr fontId="2"/>
  </si>
  <si>
    <t>福栄</t>
    <rPh sb="0" eb="1">
      <t>フク</t>
    </rPh>
    <rPh sb="1" eb="2">
      <t>サカ</t>
    </rPh>
    <phoneticPr fontId="2"/>
  </si>
  <si>
    <t>はつしろ１４</t>
    <phoneticPr fontId="2"/>
  </si>
  <si>
    <t>初代１４</t>
    <rPh sb="0" eb="1">
      <t>ハツ</t>
    </rPh>
    <rPh sb="1" eb="2">
      <t>シロ</t>
    </rPh>
    <phoneticPr fontId="2"/>
  </si>
  <si>
    <t>ともだの８</t>
    <phoneticPr fontId="2"/>
  </si>
  <si>
    <t>友田の８</t>
    <rPh sb="0" eb="2">
      <t>トモダ</t>
    </rPh>
    <phoneticPr fontId="2"/>
  </si>
  <si>
    <t>広島</t>
    <rPh sb="0" eb="2">
      <t>ヒロシマ</t>
    </rPh>
    <phoneticPr fontId="2"/>
  </si>
  <si>
    <t>あきすみ</t>
    <phoneticPr fontId="2"/>
  </si>
  <si>
    <t>秋澄</t>
    <rPh sb="0" eb="1">
      <t>アキ</t>
    </rPh>
    <rPh sb="1" eb="2">
      <t>ス</t>
    </rPh>
    <phoneticPr fontId="2"/>
  </si>
  <si>
    <t>みやじま</t>
    <phoneticPr fontId="2"/>
  </si>
  <si>
    <t>宮島</t>
    <rPh sb="0" eb="2">
      <t>ミヤジマ</t>
    </rPh>
    <phoneticPr fontId="2"/>
  </si>
  <si>
    <t>だい３しんりゅうの４</t>
    <phoneticPr fontId="2"/>
  </si>
  <si>
    <t>かきのき</t>
    <phoneticPr fontId="2"/>
  </si>
  <si>
    <t>柿乃木</t>
    <rPh sb="0" eb="1">
      <t>カキ</t>
    </rPh>
    <rPh sb="1" eb="2">
      <t>ノ</t>
    </rPh>
    <rPh sb="2" eb="3">
      <t>キ</t>
    </rPh>
    <phoneticPr fontId="2"/>
  </si>
  <si>
    <t>１８間検</t>
    <rPh sb="2" eb="3">
      <t>カン</t>
    </rPh>
    <rPh sb="3" eb="4">
      <t>ケン</t>
    </rPh>
    <phoneticPr fontId="2"/>
  </si>
  <si>
    <t>あきなみ</t>
    <phoneticPr fontId="2"/>
  </si>
  <si>
    <t>秋波</t>
    <rPh sb="0" eb="1">
      <t>アキ</t>
    </rPh>
    <rPh sb="1" eb="2">
      <t>ナミ</t>
    </rPh>
    <phoneticPr fontId="2"/>
  </si>
  <si>
    <t>しげひかり</t>
    <phoneticPr fontId="2"/>
  </si>
  <si>
    <t>茂光</t>
    <rPh sb="0" eb="1">
      <t>シゲ</t>
    </rPh>
    <rPh sb="1" eb="2">
      <t>ヒカリ</t>
    </rPh>
    <phoneticPr fontId="2"/>
  </si>
  <si>
    <t>たじり</t>
    <phoneticPr fontId="2"/>
  </si>
  <si>
    <t>田尻</t>
    <rPh sb="0" eb="2">
      <t>タジリ</t>
    </rPh>
    <phoneticPr fontId="2"/>
  </si>
  <si>
    <t>あきのり</t>
    <phoneticPr fontId="2"/>
  </si>
  <si>
    <t>昭典</t>
    <rPh sb="0" eb="2">
      <t>アキノリ</t>
    </rPh>
    <phoneticPr fontId="2"/>
  </si>
  <si>
    <t>だい７まんぷく</t>
    <phoneticPr fontId="2"/>
  </si>
  <si>
    <t>第７万福</t>
    <rPh sb="0" eb="1">
      <t>ダイ</t>
    </rPh>
    <rPh sb="2" eb="3">
      <t>マン</t>
    </rPh>
    <rPh sb="3" eb="4">
      <t>フク</t>
    </rPh>
    <phoneticPr fontId="2"/>
  </si>
  <si>
    <t>あきふく</t>
    <phoneticPr fontId="2"/>
  </si>
  <si>
    <t>昭福</t>
    <rPh sb="0" eb="1">
      <t>ショウ</t>
    </rPh>
    <rPh sb="1" eb="2">
      <t>フク</t>
    </rPh>
    <phoneticPr fontId="2"/>
  </si>
  <si>
    <t>安福</t>
    <rPh sb="0" eb="1">
      <t>ヤス</t>
    </rPh>
    <rPh sb="1" eb="2">
      <t>フク</t>
    </rPh>
    <phoneticPr fontId="2"/>
  </si>
  <si>
    <t>だい７いとざくら</t>
    <phoneticPr fontId="2"/>
  </si>
  <si>
    <t>第７糸桜</t>
    <rPh sb="0" eb="1">
      <t>ダイ</t>
    </rPh>
    <rPh sb="2" eb="3">
      <t>イト</t>
    </rPh>
    <rPh sb="3" eb="4">
      <t>サクラ</t>
    </rPh>
    <phoneticPr fontId="2"/>
  </si>
  <si>
    <t>あらしはれ</t>
    <phoneticPr fontId="2"/>
  </si>
  <si>
    <t>嵐晴</t>
    <rPh sb="0" eb="1">
      <t>アラシ</t>
    </rPh>
    <rPh sb="1" eb="2">
      <t>ハ</t>
    </rPh>
    <phoneticPr fontId="2"/>
  </si>
  <si>
    <t>あきふくひょうご</t>
    <phoneticPr fontId="2"/>
  </si>
  <si>
    <t>秋福（兵庫）</t>
    <rPh sb="0" eb="1">
      <t>アキ</t>
    </rPh>
    <rPh sb="1" eb="2">
      <t>フク</t>
    </rPh>
    <rPh sb="3" eb="5">
      <t>ヒョウゴ</t>
    </rPh>
    <phoneticPr fontId="2"/>
  </si>
  <si>
    <t>だい２あきおか</t>
    <phoneticPr fontId="2"/>
  </si>
  <si>
    <t>第２秋岡</t>
    <rPh sb="0" eb="1">
      <t>ダイ</t>
    </rPh>
    <rPh sb="2" eb="4">
      <t>アキオカ</t>
    </rPh>
    <phoneticPr fontId="2"/>
  </si>
  <si>
    <t>あきみや</t>
    <phoneticPr fontId="2"/>
  </si>
  <si>
    <t>秋宮</t>
    <rPh sb="0" eb="1">
      <t>アキ</t>
    </rPh>
    <rPh sb="1" eb="2">
      <t>ミヤ</t>
    </rPh>
    <phoneticPr fontId="2"/>
  </si>
  <si>
    <t>みやざくら</t>
    <phoneticPr fontId="2"/>
  </si>
  <si>
    <t>宮桜</t>
    <rPh sb="0" eb="1">
      <t>ミヤ</t>
    </rPh>
    <rPh sb="1" eb="2">
      <t>ザクラ</t>
    </rPh>
    <phoneticPr fontId="2"/>
  </si>
  <si>
    <t>やすみかね</t>
    <phoneticPr fontId="2"/>
  </si>
  <si>
    <t>安美金</t>
    <rPh sb="0" eb="2">
      <t>ヤスミ</t>
    </rPh>
    <rPh sb="2" eb="3">
      <t>カネ</t>
    </rPh>
    <phoneticPr fontId="2"/>
  </si>
  <si>
    <t>とちにしき</t>
    <phoneticPr fontId="2"/>
  </si>
  <si>
    <t>栃錦</t>
    <rPh sb="0" eb="1">
      <t>トチ</t>
    </rPh>
    <rPh sb="1" eb="2">
      <t>ニシキ</t>
    </rPh>
    <phoneticPr fontId="2"/>
  </si>
  <si>
    <t>はくほうおかやま</t>
    <phoneticPr fontId="2"/>
  </si>
  <si>
    <t>柏鵬（岡山）</t>
    <rPh sb="0" eb="1">
      <t>カシワ</t>
    </rPh>
    <rPh sb="1" eb="2">
      <t>ホウ</t>
    </rPh>
    <rPh sb="3" eb="5">
      <t>オカヤマ</t>
    </rPh>
    <phoneticPr fontId="2"/>
  </si>
  <si>
    <t>秋田県</t>
    <rPh sb="0" eb="3">
      <t>アキタケン</t>
    </rPh>
    <phoneticPr fontId="2"/>
  </si>
  <si>
    <t>あきみやふく</t>
    <phoneticPr fontId="2"/>
  </si>
  <si>
    <t>秋宮福</t>
    <rPh sb="0" eb="1">
      <t>アキ</t>
    </rPh>
    <rPh sb="1" eb="3">
      <t>ミヤフク</t>
    </rPh>
    <phoneticPr fontId="2"/>
  </si>
  <si>
    <t>安美金</t>
    <rPh sb="0" eb="3">
      <t>ヤスミカネ</t>
    </rPh>
    <phoneticPr fontId="2"/>
  </si>
  <si>
    <t>だい６２こばやし</t>
    <phoneticPr fontId="2"/>
  </si>
  <si>
    <t>第６２小林</t>
    <rPh sb="0" eb="1">
      <t>ダイ</t>
    </rPh>
    <rPh sb="3" eb="5">
      <t>コバヤシ</t>
    </rPh>
    <phoneticPr fontId="2"/>
  </si>
  <si>
    <t>あきやま</t>
    <phoneticPr fontId="2"/>
  </si>
  <si>
    <t>秋山</t>
    <rPh sb="0" eb="2">
      <t>アキヤマ</t>
    </rPh>
    <phoneticPr fontId="2"/>
  </si>
  <si>
    <t>あきりゅう</t>
    <phoneticPr fontId="2"/>
  </si>
  <si>
    <t>昭竜</t>
    <rPh sb="0" eb="1">
      <t>ショウ</t>
    </rPh>
    <rPh sb="1" eb="2">
      <t>リュウ</t>
    </rPh>
    <phoneticPr fontId="2"/>
  </si>
  <si>
    <t>光竜系</t>
    <rPh sb="0" eb="1">
      <t>コウ</t>
    </rPh>
    <rPh sb="1" eb="2">
      <t>リュウ</t>
    </rPh>
    <rPh sb="2" eb="3">
      <t>ケイ</t>
    </rPh>
    <phoneticPr fontId="2"/>
  </si>
  <si>
    <t>あけみ</t>
    <phoneticPr fontId="2"/>
  </si>
  <si>
    <t>明美</t>
    <rPh sb="0" eb="2">
      <t>アケミ</t>
    </rPh>
    <phoneticPr fontId="2"/>
  </si>
  <si>
    <t>だい５えいこう</t>
    <phoneticPr fontId="2"/>
  </si>
  <si>
    <t>第５栄光</t>
    <rPh sb="0" eb="1">
      <t>ダイ</t>
    </rPh>
    <rPh sb="2" eb="4">
      <t>エイコウ</t>
    </rPh>
    <phoneticPr fontId="2"/>
  </si>
  <si>
    <t>ますひろ</t>
    <phoneticPr fontId="2"/>
  </si>
  <si>
    <t>益広</t>
    <rPh sb="0" eb="2">
      <t>マスヒロ</t>
    </rPh>
    <phoneticPr fontId="2"/>
  </si>
  <si>
    <t>あけみつ</t>
    <phoneticPr fontId="2"/>
  </si>
  <si>
    <t>明光</t>
    <rPh sb="0" eb="1">
      <t>アケ</t>
    </rPh>
    <rPh sb="1" eb="2">
      <t>ミツ</t>
    </rPh>
    <phoneticPr fontId="2"/>
  </si>
  <si>
    <t>とうはく</t>
    <phoneticPr fontId="2"/>
  </si>
  <si>
    <t>あさしょうりゅう</t>
    <phoneticPr fontId="2"/>
  </si>
  <si>
    <t>朝青龍</t>
    <rPh sb="0" eb="3">
      <t>アサショウリュウ</t>
    </rPh>
    <phoneticPr fontId="2"/>
  </si>
  <si>
    <t>やすひら</t>
    <phoneticPr fontId="2"/>
  </si>
  <si>
    <t>安平</t>
    <rPh sb="0" eb="2">
      <t>ヤスヒラ</t>
    </rPh>
    <phoneticPr fontId="2"/>
  </si>
  <si>
    <t>いとはれさが</t>
    <phoneticPr fontId="2"/>
  </si>
  <si>
    <t>糸晴（佐賀）</t>
    <rPh sb="0" eb="1">
      <t>イト</t>
    </rPh>
    <rPh sb="1" eb="2">
      <t>ハレ</t>
    </rPh>
    <rPh sb="3" eb="5">
      <t>サガ</t>
    </rPh>
    <phoneticPr fontId="2"/>
  </si>
  <si>
    <t>忠福</t>
    <rPh sb="0" eb="1">
      <t>タダシ</t>
    </rPh>
    <rPh sb="1" eb="2">
      <t>フク</t>
    </rPh>
    <phoneticPr fontId="2"/>
  </si>
  <si>
    <t>だい５ひらしげ</t>
    <phoneticPr fontId="2"/>
  </si>
  <si>
    <t>上別府</t>
    <rPh sb="0" eb="1">
      <t>ウエ</t>
    </rPh>
    <rPh sb="1" eb="3">
      <t>ベップ</t>
    </rPh>
    <phoneticPr fontId="2"/>
  </si>
  <si>
    <t>あさとし</t>
    <phoneticPr fontId="2"/>
  </si>
  <si>
    <t>朝寿</t>
    <rPh sb="0" eb="1">
      <t>アサ</t>
    </rPh>
    <rPh sb="1" eb="2">
      <t>ジュ</t>
    </rPh>
    <phoneticPr fontId="2"/>
  </si>
  <si>
    <t>にしひで</t>
    <phoneticPr fontId="2"/>
  </si>
  <si>
    <t>西秀</t>
    <rPh sb="0" eb="1">
      <t>ニシ</t>
    </rPh>
    <rPh sb="1" eb="2">
      <t>ヒデ</t>
    </rPh>
    <phoneticPr fontId="2"/>
  </si>
  <si>
    <t>あさひ</t>
    <phoneticPr fontId="2"/>
  </si>
  <si>
    <t>朝日</t>
    <rPh sb="0" eb="2">
      <t>アサヒ</t>
    </rPh>
    <phoneticPr fontId="2"/>
  </si>
  <si>
    <t>につち</t>
    <phoneticPr fontId="2"/>
  </si>
  <si>
    <t>丹土</t>
    <rPh sb="0" eb="1">
      <t>ニ</t>
    </rPh>
    <rPh sb="1" eb="2">
      <t>ツチ</t>
    </rPh>
    <phoneticPr fontId="2"/>
  </si>
  <si>
    <t>あずまとよかげ７</t>
    <phoneticPr fontId="2"/>
  </si>
  <si>
    <t>東豊景７</t>
    <rPh sb="0" eb="1">
      <t>アズマ</t>
    </rPh>
    <rPh sb="1" eb="2">
      <t>ユタ</t>
    </rPh>
    <rPh sb="2" eb="3">
      <t>ケイ</t>
    </rPh>
    <phoneticPr fontId="2"/>
  </si>
  <si>
    <t>あずまひらしげ</t>
    <phoneticPr fontId="2"/>
  </si>
  <si>
    <t>東平茂</t>
    <rPh sb="0" eb="1">
      <t>ヒガシ</t>
    </rPh>
    <rPh sb="1" eb="2">
      <t>ヒラ</t>
    </rPh>
    <rPh sb="2" eb="3">
      <t>シゲ</t>
    </rPh>
    <phoneticPr fontId="2"/>
  </si>
  <si>
    <t>だい２０ひらしげ</t>
    <phoneticPr fontId="2"/>
  </si>
  <si>
    <t>第２０平茂</t>
    <rPh sb="0" eb="1">
      <t>ダイ</t>
    </rPh>
    <phoneticPr fontId="2"/>
  </si>
  <si>
    <t>くさかり</t>
    <phoneticPr fontId="2"/>
  </si>
  <si>
    <t>草刈</t>
    <rPh sb="0" eb="2">
      <t>クサカ</t>
    </rPh>
    <phoneticPr fontId="2"/>
  </si>
  <si>
    <t>やぶふじ</t>
    <phoneticPr fontId="2"/>
  </si>
  <si>
    <t>藪藤</t>
    <rPh sb="0" eb="1">
      <t>ヤブ</t>
    </rPh>
    <rPh sb="1" eb="2">
      <t>フジ</t>
    </rPh>
    <phoneticPr fontId="2"/>
  </si>
  <si>
    <t>しんらい</t>
    <phoneticPr fontId="2"/>
  </si>
  <si>
    <t>信頼</t>
    <rPh sb="0" eb="2">
      <t>シンライ</t>
    </rPh>
    <phoneticPr fontId="2"/>
  </si>
  <si>
    <t>あずまひらふく</t>
    <phoneticPr fontId="2"/>
  </si>
  <si>
    <t>東平福</t>
    <rPh sb="0" eb="1">
      <t>ヒガシ</t>
    </rPh>
    <rPh sb="1" eb="2">
      <t>ヒラ</t>
    </rPh>
    <rPh sb="2" eb="3">
      <t>フク</t>
    </rPh>
    <phoneticPr fontId="2"/>
  </si>
  <si>
    <t>安福</t>
    <rPh sb="0" eb="2">
      <t>ヤスフク</t>
    </rPh>
    <phoneticPr fontId="2"/>
  </si>
  <si>
    <t>茂富士</t>
    <rPh sb="0" eb="1">
      <t>シゲ</t>
    </rPh>
    <rPh sb="1" eb="3">
      <t>フジ</t>
    </rPh>
    <phoneticPr fontId="2"/>
  </si>
  <si>
    <t>しんげつ</t>
    <phoneticPr fontId="2"/>
  </si>
  <si>
    <t>新月</t>
    <rPh sb="0" eb="2">
      <t>シンゲツ</t>
    </rPh>
    <phoneticPr fontId="2"/>
  </si>
  <si>
    <t>山口</t>
    <rPh sb="0" eb="2">
      <t>ヤマグチ</t>
    </rPh>
    <phoneticPr fontId="2"/>
  </si>
  <si>
    <t>あだい１０３</t>
    <phoneticPr fontId="2"/>
  </si>
  <si>
    <t>阿第１０３</t>
    <rPh sb="0" eb="1">
      <t>ア</t>
    </rPh>
    <rPh sb="1" eb="2">
      <t>ダイ</t>
    </rPh>
    <phoneticPr fontId="2"/>
  </si>
  <si>
    <t>あだい１０７</t>
    <phoneticPr fontId="2"/>
  </si>
  <si>
    <t>阿第１０７</t>
    <rPh sb="0" eb="1">
      <t>ア</t>
    </rPh>
    <rPh sb="1" eb="2">
      <t>ダイ</t>
    </rPh>
    <phoneticPr fontId="2"/>
  </si>
  <si>
    <t>あだい１２０</t>
    <phoneticPr fontId="2"/>
  </si>
  <si>
    <t>阿第１２０</t>
    <rPh sb="0" eb="1">
      <t>ア</t>
    </rPh>
    <rPh sb="1" eb="2">
      <t>ダイ</t>
    </rPh>
    <phoneticPr fontId="2"/>
  </si>
  <si>
    <t>だい１３はなやま</t>
    <phoneticPr fontId="2"/>
  </si>
  <si>
    <t>第１３花山</t>
    <rPh sb="0" eb="1">
      <t>ダイ</t>
    </rPh>
    <rPh sb="3" eb="5">
      <t>ハナヤマ</t>
    </rPh>
    <phoneticPr fontId="2"/>
  </si>
  <si>
    <t>あだい１２１</t>
    <phoneticPr fontId="2"/>
  </si>
  <si>
    <t>阿第１２１</t>
    <rPh sb="0" eb="1">
      <t>ア</t>
    </rPh>
    <rPh sb="1" eb="2">
      <t>ダイ</t>
    </rPh>
    <phoneticPr fontId="2"/>
  </si>
  <si>
    <t>だい１７はなやま</t>
    <phoneticPr fontId="2"/>
  </si>
  <si>
    <t>第１７花山</t>
    <rPh sb="0" eb="1">
      <t>ダイ</t>
    </rPh>
    <rPh sb="3" eb="5">
      <t>ハナヤマ</t>
    </rPh>
    <phoneticPr fontId="2"/>
  </si>
  <si>
    <t>あだい１３９</t>
    <phoneticPr fontId="2"/>
  </si>
  <si>
    <t>阿第１３９</t>
    <rPh sb="0" eb="1">
      <t>ア</t>
    </rPh>
    <rPh sb="1" eb="2">
      <t>ダイ</t>
    </rPh>
    <phoneticPr fontId="2"/>
  </si>
  <si>
    <t>あだい８１</t>
    <phoneticPr fontId="2"/>
  </si>
  <si>
    <t>阿第８１</t>
    <rPh sb="0" eb="1">
      <t>ア</t>
    </rPh>
    <rPh sb="1" eb="2">
      <t>ダイ</t>
    </rPh>
    <phoneticPr fontId="2"/>
  </si>
  <si>
    <t>あだい９３</t>
    <phoneticPr fontId="2"/>
  </si>
  <si>
    <t>阿第９３</t>
    <rPh sb="0" eb="1">
      <t>ア</t>
    </rPh>
    <rPh sb="1" eb="2">
      <t>ダイ</t>
    </rPh>
    <phoneticPr fontId="2"/>
  </si>
  <si>
    <t>あつあき</t>
    <phoneticPr fontId="2"/>
  </si>
  <si>
    <t>熱秋</t>
    <rPh sb="0" eb="1">
      <t>アツ</t>
    </rPh>
    <rPh sb="1" eb="2">
      <t>アキ</t>
    </rPh>
    <phoneticPr fontId="2"/>
  </si>
  <si>
    <t>みかた</t>
    <phoneticPr fontId="2"/>
  </si>
  <si>
    <t>あつうめ</t>
    <phoneticPr fontId="2"/>
  </si>
  <si>
    <t>熱梅</t>
    <rPh sb="0" eb="1">
      <t>アツ</t>
    </rPh>
    <rPh sb="1" eb="2">
      <t>ウメ</t>
    </rPh>
    <phoneticPr fontId="2"/>
  </si>
  <si>
    <t>あつざくら</t>
    <phoneticPr fontId="2"/>
  </si>
  <si>
    <t>篤桜（秋田）</t>
    <rPh sb="0" eb="1">
      <t>アツシ</t>
    </rPh>
    <rPh sb="1" eb="2">
      <t>サクラ</t>
    </rPh>
    <rPh sb="3" eb="5">
      <t>アキタ</t>
    </rPh>
    <phoneticPr fontId="2"/>
  </si>
  <si>
    <t>ふじざくら</t>
    <phoneticPr fontId="2"/>
  </si>
  <si>
    <t>藤桜</t>
    <rPh sb="0" eb="1">
      <t>フジ</t>
    </rPh>
    <rPh sb="1" eb="2">
      <t>ザクラ</t>
    </rPh>
    <phoneticPr fontId="2"/>
  </si>
  <si>
    <t>はなざくら</t>
    <phoneticPr fontId="2"/>
  </si>
  <si>
    <t>花桜</t>
    <rPh sb="0" eb="1">
      <t>ハナ</t>
    </rPh>
    <rPh sb="1" eb="2">
      <t>サクラ</t>
    </rPh>
    <phoneticPr fontId="2"/>
  </si>
  <si>
    <t>けんせい</t>
    <phoneticPr fontId="2"/>
  </si>
  <si>
    <t>賢晴</t>
    <rPh sb="0" eb="1">
      <t>カシコ</t>
    </rPh>
    <rPh sb="1" eb="2">
      <t>ハ</t>
    </rPh>
    <phoneticPr fontId="2"/>
  </si>
  <si>
    <t>しげかねなみ</t>
    <phoneticPr fontId="2"/>
  </si>
  <si>
    <t>あつしげ</t>
    <phoneticPr fontId="2"/>
  </si>
  <si>
    <t>熱茂</t>
    <rPh sb="0" eb="1">
      <t>アツ</t>
    </rPh>
    <rPh sb="1" eb="2">
      <t>シゲ</t>
    </rPh>
    <phoneticPr fontId="2"/>
  </si>
  <si>
    <t>しげかやなみ</t>
    <phoneticPr fontId="2"/>
  </si>
  <si>
    <t>茂茅波</t>
    <rPh sb="0" eb="1">
      <t>シゲ</t>
    </rPh>
    <rPh sb="1" eb="2">
      <t>カヤ</t>
    </rPh>
    <rPh sb="2" eb="3">
      <t>ナミ</t>
    </rPh>
    <phoneticPr fontId="2"/>
  </si>
  <si>
    <t>たやすどい</t>
    <phoneticPr fontId="2"/>
  </si>
  <si>
    <t>田安土井</t>
    <rPh sb="0" eb="1">
      <t>タ</t>
    </rPh>
    <rPh sb="1" eb="2">
      <t>ヤス</t>
    </rPh>
    <rPh sb="2" eb="4">
      <t>ドイ</t>
    </rPh>
    <phoneticPr fontId="2"/>
  </si>
  <si>
    <t>いくどい</t>
    <phoneticPr fontId="2"/>
  </si>
  <si>
    <t>生土井</t>
    <rPh sb="0" eb="1">
      <t>イク</t>
    </rPh>
    <rPh sb="1" eb="3">
      <t>ドイ</t>
    </rPh>
    <phoneticPr fontId="2"/>
  </si>
  <si>
    <t>あつた</t>
    <phoneticPr fontId="2"/>
  </si>
  <si>
    <t>熱田</t>
    <rPh sb="0" eb="2">
      <t>アツタ</t>
    </rPh>
    <phoneticPr fontId="2"/>
  </si>
  <si>
    <t>あつたつる</t>
    <phoneticPr fontId="2"/>
  </si>
  <si>
    <t>あつどい</t>
    <phoneticPr fontId="2"/>
  </si>
  <si>
    <t>熱土井</t>
  </si>
  <si>
    <t>かどよし</t>
    <phoneticPr fontId="2"/>
  </si>
  <si>
    <t>門芳</t>
  </si>
  <si>
    <t>たまがわ</t>
    <phoneticPr fontId="2"/>
  </si>
  <si>
    <t>玉川</t>
  </si>
  <si>
    <t>だい７ちの</t>
    <phoneticPr fontId="2"/>
  </si>
  <si>
    <t>第７茅野</t>
    <rPh sb="0" eb="1">
      <t>ダイ</t>
    </rPh>
    <rPh sb="2" eb="4">
      <t>チノ</t>
    </rPh>
    <phoneticPr fontId="2"/>
  </si>
  <si>
    <t>あつなみ</t>
    <phoneticPr fontId="2"/>
  </si>
  <si>
    <t>篤波</t>
    <rPh sb="0" eb="1">
      <t>アツシ</t>
    </rPh>
    <rPh sb="1" eb="2">
      <t>ナミ</t>
    </rPh>
    <phoneticPr fontId="2"/>
  </si>
  <si>
    <t>ひかりひろなみ</t>
    <phoneticPr fontId="2"/>
  </si>
  <si>
    <t>光廣波</t>
    <rPh sb="0" eb="1">
      <t>ヒカリ</t>
    </rPh>
    <rPh sb="1" eb="2">
      <t>ヒロ</t>
    </rPh>
    <rPh sb="2" eb="3">
      <t>ナミ</t>
    </rPh>
    <phoneticPr fontId="2"/>
  </si>
  <si>
    <t>げんこうどい</t>
    <phoneticPr fontId="2"/>
  </si>
  <si>
    <t>玄広土井</t>
    <rPh sb="0" eb="1">
      <t>ゲン</t>
    </rPh>
    <rPh sb="1" eb="2">
      <t>コウ</t>
    </rPh>
    <rPh sb="2" eb="4">
      <t>ドイ</t>
    </rPh>
    <phoneticPr fontId="2"/>
  </si>
  <si>
    <t>しげふく</t>
    <phoneticPr fontId="2"/>
  </si>
  <si>
    <t>茂福</t>
    <rPh sb="0" eb="1">
      <t>シゲ</t>
    </rPh>
    <rPh sb="1" eb="2">
      <t>フク</t>
    </rPh>
    <phoneticPr fontId="2"/>
  </si>
  <si>
    <t>あつはやふく１９１４</t>
    <phoneticPr fontId="2"/>
  </si>
  <si>
    <t>篤隼福１９１４</t>
    <rPh sb="0" eb="1">
      <t>アツ</t>
    </rPh>
    <rPh sb="1" eb="2">
      <t>ハヤブサ</t>
    </rPh>
    <rPh sb="2" eb="3">
      <t>フク</t>
    </rPh>
    <phoneticPr fontId="2"/>
  </si>
  <si>
    <t>篤桜</t>
    <rPh sb="0" eb="1">
      <t>アツ</t>
    </rPh>
    <rPh sb="1" eb="2">
      <t>サクラ</t>
    </rPh>
    <phoneticPr fontId="2"/>
  </si>
  <si>
    <t>だい５はやふく</t>
    <phoneticPr fontId="2"/>
  </si>
  <si>
    <t>第５隼福</t>
    <rPh sb="0" eb="1">
      <t>ダイ</t>
    </rPh>
    <rPh sb="2" eb="3">
      <t>ハヤブサ</t>
    </rPh>
    <rPh sb="3" eb="4">
      <t>フク</t>
    </rPh>
    <phoneticPr fontId="2"/>
  </si>
  <si>
    <t>けんしん</t>
    <phoneticPr fontId="2"/>
  </si>
  <si>
    <t>賢深</t>
    <rPh sb="0" eb="1">
      <t>カシコ</t>
    </rPh>
    <rPh sb="1" eb="2">
      <t>フカ</t>
    </rPh>
    <phoneticPr fontId="2"/>
  </si>
  <si>
    <t>いとひかり</t>
    <phoneticPr fontId="2"/>
  </si>
  <si>
    <t>糸光◆</t>
    <rPh sb="0" eb="1">
      <t>イト</t>
    </rPh>
    <rPh sb="1" eb="2">
      <t>ヒカリ</t>
    </rPh>
    <phoneticPr fontId="2"/>
  </si>
  <si>
    <t>秋田</t>
    <rPh sb="0" eb="2">
      <t>アキタ</t>
    </rPh>
    <phoneticPr fontId="2"/>
  </si>
  <si>
    <t>あつふく</t>
    <phoneticPr fontId="2"/>
  </si>
  <si>
    <t>篤福</t>
    <rPh sb="0" eb="1">
      <t>アツ</t>
    </rPh>
    <rPh sb="1" eb="2">
      <t>フク</t>
    </rPh>
    <phoneticPr fontId="2"/>
  </si>
  <si>
    <t>やすふく１６５の９</t>
    <phoneticPr fontId="2"/>
  </si>
  <si>
    <t>安福１６５の９</t>
    <rPh sb="0" eb="2">
      <t>ヤスフク</t>
    </rPh>
    <phoneticPr fontId="2"/>
  </si>
  <si>
    <t>もりまさ</t>
    <phoneticPr fontId="2"/>
  </si>
  <si>
    <t>森正</t>
    <rPh sb="0" eb="1">
      <t>モリ</t>
    </rPh>
    <rPh sb="1" eb="2">
      <t>マサ</t>
    </rPh>
    <phoneticPr fontId="2"/>
  </si>
  <si>
    <t>あつふじ</t>
    <phoneticPr fontId="2"/>
  </si>
  <si>
    <t>熱富士</t>
    <rPh sb="1" eb="3">
      <t>フジ</t>
    </rPh>
    <phoneticPr fontId="2"/>
  </si>
  <si>
    <t>たによし</t>
    <phoneticPr fontId="2"/>
  </si>
  <si>
    <t>谷芳</t>
    <rPh sb="0" eb="1">
      <t>タニ</t>
    </rPh>
    <rPh sb="1" eb="2">
      <t>ヨシ</t>
    </rPh>
    <phoneticPr fontId="2"/>
  </si>
  <si>
    <t>だい２ふくよし</t>
    <phoneticPr fontId="2"/>
  </si>
  <si>
    <t>あてるい</t>
    <phoneticPr fontId="2"/>
  </si>
  <si>
    <t>安輝偉</t>
    <rPh sb="0" eb="1">
      <t>ヤス</t>
    </rPh>
    <rPh sb="1" eb="2">
      <t>テル</t>
    </rPh>
    <rPh sb="2" eb="3">
      <t>イ</t>
    </rPh>
    <phoneticPr fontId="2"/>
  </si>
  <si>
    <t>だい５なつふじ</t>
    <phoneticPr fontId="2"/>
  </si>
  <si>
    <t>第５夏藤</t>
    <rPh sb="0" eb="1">
      <t>ダイ</t>
    </rPh>
    <rPh sb="2" eb="3">
      <t>ナツ</t>
    </rPh>
    <rPh sb="3" eb="4">
      <t>フジ</t>
    </rPh>
    <phoneticPr fontId="2"/>
  </si>
  <si>
    <t>としたか</t>
    <phoneticPr fontId="2"/>
  </si>
  <si>
    <t>寿高</t>
    <rPh sb="0" eb="1">
      <t>ジュ</t>
    </rPh>
    <rPh sb="1" eb="2">
      <t>タカ</t>
    </rPh>
    <phoneticPr fontId="2"/>
  </si>
  <si>
    <t>岩手</t>
    <rPh sb="0" eb="2">
      <t>イワテ</t>
    </rPh>
    <phoneticPr fontId="2"/>
  </si>
  <si>
    <t>あぶらき３</t>
    <phoneticPr fontId="2"/>
  </si>
  <si>
    <t>油木３</t>
    <rPh sb="0" eb="1">
      <t>アブラ</t>
    </rPh>
    <rPh sb="1" eb="2">
      <t>キ</t>
    </rPh>
    <phoneticPr fontId="2"/>
  </si>
  <si>
    <t>あやたか</t>
    <phoneticPr fontId="2"/>
  </si>
  <si>
    <t>綾隆</t>
    <rPh sb="0" eb="1">
      <t>アヤタカ</t>
    </rPh>
    <rPh sb="1" eb="2">
      <t>タカ</t>
    </rPh>
    <phoneticPr fontId="2"/>
  </si>
  <si>
    <t>たかみ</t>
    <phoneticPr fontId="2"/>
  </si>
  <si>
    <t>隆美</t>
    <rPh sb="0" eb="2">
      <t>タカミ</t>
    </rPh>
    <phoneticPr fontId="2"/>
  </si>
  <si>
    <t>きくやす</t>
    <phoneticPr fontId="2"/>
  </si>
  <si>
    <t>菊安（宮崎）</t>
    <rPh sb="0" eb="1">
      <t>キク</t>
    </rPh>
    <rPh sb="1" eb="2">
      <t>ヤス</t>
    </rPh>
    <rPh sb="3" eb="5">
      <t>ミヤザキ</t>
    </rPh>
    <phoneticPr fontId="2"/>
  </si>
  <si>
    <t>賢晴</t>
    <rPh sb="0" eb="2">
      <t>ケンセイ</t>
    </rPh>
    <phoneticPr fontId="2"/>
  </si>
  <si>
    <t>よねのり</t>
    <phoneticPr fontId="2"/>
  </si>
  <si>
    <t>米徳</t>
    <rPh sb="0" eb="1">
      <t>※</t>
    </rPh>
    <rPh sb="1" eb="2">
      <t>トク</t>
    </rPh>
    <phoneticPr fontId="2"/>
  </si>
  <si>
    <t>あやなみ</t>
    <phoneticPr fontId="2"/>
  </si>
  <si>
    <t>綾波</t>
    <rPh sb="0" eb="1">
      <t>アヤ</t>
    </rPh>
    <rPh sb="1" eb="2">
      <t>ナミ</t>
    </rPh>
    <phoneticPr fontId="2"/>
  </si>
  <si>
    <t>かねとき</t>
    <phoneticPr fontId="2"/>
  </si>
  <si>
    <t>金時</t>
    <rPh sb="0" eb="1">
      <t>カネ</t>
    </rPh>
    <rPh sb="1" eb="2">
      <t>トキ</t>
    </rPh>
    <phoneticPr fontId="2"/>
  </si>
  <si>
    <t>あらしきよ</t>
    <phoneticPr fontId="2"/>
  </si>
  <si>
    <t>嵐清</t>
    <rPh sb="0" eb="1">
      <t>アラシ</t>
    </rPh>
    <rPh sb="1" eb="2">
      <t>キヨ</t>
    </rPh>
    <phoneticPr fontId="2"/>
  </si>
  <si>
    <t>しょうわもりもと</t>
    <phoneticPr fontId="2"/>
  </si>
  <si>
    <t>昭和森本</t>
    <rPh sb="0" eb="2">
      <t>ショウワ</t>
    </rPh>
    <rPh sb="2" eb="3">
      <t>モリ</t>
    </rPh>
    <rPh sb="3" eb="4">
      <t>モト</t>
    </rPh>
    <phoneticPr fontId="2"/>
  </si>
  <si>
    <t>あらた</t>
    <phoneticPr fontId="2"/>
  </si>
  <si>
    <t>新</t>
    <rPh sb="0" eb="1">
      <t>アラ</t>
    </rPh>
    <phoneticPr fontId="2"/>
  </si>
  <si>
    <t>まさみや</t>
    <phoneticPr fontId="2"/>
  </si>
  <si>
    <t>正宮</t>
    <rPh sb="0" eb="1">
      <t>マサ</t>
    </rPh>
    <rPh sb="1" eb="2">
      <t>ミヤ</t>
    </rPh>
    <phoneticPr fontId="2"/>
  </si>
  <si>
    <t>いいなみ</t>
    <phoneticPr fontId="2"/>
  </si>
  <si>
    <t>飯波</t>
    <rPh sb="0" eb="1">
      <t>イイ</t>
    </rPh>
    <rPh sb="1" eb="2">
      <t>ナミ</t>
    </rPh>
    <phoneticPr fontId="2"/>
  </si>
  <si>
    <t>茂福</t>
    <phoneticPr fontId="2"/>
  </si>
  <si>
    <t>いいにし</t>
    <phoneticPr fontId="2"/>
  </si>
  <si>
    <t>飯西</t>
    <rPh sb="0" eb="1">
      <t>イイ</t>
    </rPh>
    <rPh sb="1" eb="2">
      <t>ニシ</t>
    </rPh>
    <phoneticPr fontId="2"/>
  </si>
  <si>
    <t>かたおか</t>
    <phoneticPr fontId="2"/>
  </si>
  <si>
    <t>片岡</t>
    <rPh sb="0" eb="2">
      <t>カタオカ</t>
    </rPh>
    <phoneticPr fontId="2"/>
  </si>
  <si>
    <t>いえやすふく</t>
    <phoneticPr fontId="2"/>
  </si>
  <si>
    <t>家康福</t>
    <rPh sb="0" eb="2">
      <t>イエヤス</t>
    </rPh>
    <rPh sb="2" eb="3">
      <t>フク</t>
    </rPh>
    <phoneticPr fontId="2"/>
  </si>
  <si>
    <t>かみたかふく</t>
    <phoneticPr fontId="2"/>
  </si>
  <si>
    <t>神高福</t>
    <rPh sb="0" eb="1">
      <t>カミ</t>
    </rPh>
    <rPh sb="1" eb="2">
      <t>タカ</t>
    </rPh>
    <rPh sb="2" eb="3">
      <t>フク</t>
    </rPh>
    <phoneticPr fontId="2"/>
  </si>
  <si>
    <t>きんいち</t>
    <phoneticPr fontId="2"/>
  </si>
  <si>
    <t>金一</t>
    <rPh sb="0" eb="2">
      <t>キンイチ</t>
    </rPh>
    <phoneticPr fontId="2"/>
  </si>
  <si>
    <t>かつやま</t>
    <phoneticPr fontId="2"/>
  </si>
  <si>
    <t>勝山</t>
    <rPh sb="0" eb="2">
      <t>カツヤマ</t>
    </rPh>
    <phoneticPr fontId="2"/>
  </si>
  <si>
    <t>しげひでなみ</t>
    <phoneticPr fontId="2"/>
  </si>
  <si>
    <t>上別府</t>
    <rPh sb="0" eb="1">
      <t>カミ</t>
    </rPh>
    <rPh sb="1" eb="3">
      <t>ベップ</t>
    </rPh>
    <phoneticPr fontId="2"/>
  </si>
  <si>
    <t>いおか</t>
    <phoneticPr fontId="2"/>
  </si>
  <si>
    <t>井岡</t>
    <rPh sb="0" eb="2">
      <t>イオカ</t>
    </rPh>
    <phoneticPr fontId="2"/>
  </si>
  <si>
    <t>えいこう</t>
    <phoneticPr fontId="2"/>
  </si>
  <si>
    <t>栄光</t>
    <rPh sb="0" eb="2">
      <t>エイコウ</t>
    </rPh>
    <phoneticPr fontId="2"/>
  </si>
  <si>
    <t>いがらし１１３</t>
    <phoneticPr fontId="2"/>
  </si>
  <si>
    <t>五十嵐１１３</t>
    <rPh sb="0" eb="3">
      <t>イガラシ</t>
    </rPh>
    <phoneticPr fontId="2"/>
  </si>
  <si>
    <t>やすふくひさ</t>
    <phoneticPr fontId="2"/>
  </si>
  <si>
    <t>安福久</t>
    <rPh sb="0" eb="2">
      <t>ヤスフク</t>
    </rPh>
    <rPh sb="2" eb="3">
      <t>ヒサ</t>
    </rPh>
    <phoneticPr fontId="2"/>
  </si>
  <si>
    <t>きたぐに７の８</t>
    <phoneticPr fontId="2"/>
  </si>
  <si>
    <t>北国７の８</t>
    <rPh sb="0" eb="2">
      <t>キタグニ</t>
    </rPh>
    <phoneticPr fontId="2"/>
  </si>
  <si>
    <t>第２０平茂</t>
    <rPh sb="0" eb="1">
      <t>ダイ</t>
    </rPh>
    <rPh sb="3" eb="5">
      <t>ヒラシゲ</t>
    </rPh>
    <phoneticPr fontId="2"/>
  </si>
  <si>
    <t>しかひでどい</t>
    <phoneticPr fontId="2"/>
  </si>
  <si>
    <t>福島県</t>
    <rPh sb="0" eb="2">
      <t>フクシマ</t>
    </rPh>
    <rPh sb="2" eb="3">
      <t>ケン</t>
    </rPh>
    <phoneticPr fontId="2"/>
  </si>
  <si>
    <t>いがらし４６８</t>
    <phoneticPr fontId="2"/>
  </si>
  <si>
    <t>五十嵐４６８</t>
    <rPh sb="0" eb="3">
      <t>イガラシ</t>
    </rPh>
    <phoneticPr fontId="2"/>
  </si>
  <si>
    <t>第２０平茂</t>
    <rPh sb="0" eb="1">
      <t>ダイ</t>
    </rPh>
    <rPh sb="3" eb="4">
      <t>ヒラ</t>
    </rPh>
    <rPh sb="4" eb="5">
      <t>シゲル</t>
    </rPh>
    <phoneticPr fontId="2"/>
  </si>
  <si>
    <t>徳重和牛人工授精所</t>
    <rPh sb="0" eb="2">
      <t>トクシゲ</t>
    </rPh>
    <rPh sb="2" eb="4">
      <t>ワギュウ</t>
    </rPh>
    <rPh sb="4" eb="6">
      <t>ジンコウ</t>
    </rPh>
    <rPh sb="6" eb="8">
      <t>ジュセイ</t>
    </rPh>
    <rPh sb="8" eb="9">
      <t>ショ</t>
    </rPh>
    <phoneticPr fontId="2"/>
  </si>
  <si>
    <t>いきく</t>
    <phoneticPr fontId="2"/>
  </si>
  <si>
    <t>井菊</t>
    <rPh sb="0" eb="1">
      <t>イ</t>
    </rPh>
    <rPh sb="1" eb="2">
      <t>キク</t>
    </rPh>
    <phoneticPr fontId="2"/>
  </si>
  <si>
    <t>まつかぜ</t>
    <phoneticPr fontId="2"/>
  </si>
  <si>
    <t>松風</t>
    <rPh sb="0" eb="2">
      <t>マツカゼ</t>
    </rPh>
    <phoneticPr fontId="2"/>
  </si>
  <si>
    <t>生土井</t>
    <rPh sb="0" eb="1">
      <t>ナマ</t>
    </rPh>
    <rPh sb="1" eb="3">
      <t>ドイ</t>
    </rPh>
    <phoneticPr fontId="2"/>
  </si>
  <si>
    <t>熱土井</t>
    <rPh sb="0" eb="1">
      <t>アツ</t>
    </rPh>
    <rPh sb="1" eb="3">
      <t>ドイ</t>
    </rPh>
    <phoneticPr fontId="2"/>
  </si>
  <si>
    <t>いくひさ</t>
    <phoneticPr fontId="2"/>
  </si>
  <si>
    <t>生久</t>
    <rPh sb="0" eb="1">
      <t>ナマ</t>
    </rPh>
    <rPh sb="1" eb="2">
      <t>ヒサ</t>
    </rPh>
    <phoneticPr fontId="2"/>
  </si>
  <si>
    <t>ゆうほう</t>
    <phoneticPr fontId="2"/>
  </si>
  <si>
    <t>裕豊</t>
    <rPh sb="0" eb="1">
      <t>ユウ</t>
    </rPh>
    <rPh sb="1" eb="2">
      <t>ユタ</t>
    </rPh>
    <phoneticPr fontId="2"/>
  </si>
  <si>
    <t>いけいずみ</t>
    <phoneticPr fontId="2"/>
  </si>
  <si>
    <t>池泉</t>
    <rPh sb="0" eb="1">
      <t>イケ</t>
    </rPh>
    <rPh sb="1" eb="2">
      <t>イズミ</t>
    </rPh>
    <phoneticPr fontId="2"/>
  </si>
  <si>
    <t>いけだ</t>
    <phoneticPr fontId="2"/>
  </si>
  <si>
    <t>池田</t>
    <rPh sb="0" eb="2">
      <t>イケダ</t>
    </rPh>
    <phoneticPr fontId="2"/>
  </si>
  <si>
    <t>だい２５ひらしげ</t>
    <phoneticPr fontId="2"/>
  </si>
  <si>
    <t>第２５平茂</t>
    <rPh sb="0" eb="1">
      <t>ダイ</t>
    </rPh>
    <rPh sb="3" eb="5">
      <t>ヒラシゲ</t>
    </rPh>
    <phoneticPr fontId="2"/>
  </si>
  <si>
    <t>おおいたいとふく</t>
    <phoneticPr fontId="2"/>
  </si>
  <si>
    <t>糸福（大分）</t>
    <rPh sb="0" eb="2">
      <t>イトフク</t>
    </rPh>
    <rPh sb="3" eb="5">
      <t>オオイタ</t>
    </rPh>
    <phoneticPr fontId="2"/>
  </si>
  <si>
    <t>ふくつる５７</t>
    <phoneticPr fontId="2"/>
  </si>
  <si>
    <t>福鶴５７</t>
    <rPh sb="0" eb="1">
      <t>フク</t>
    </rPh>
    <rPh sb="1" eb="2">
      <t>ツル</t>
    </rPh>
    <phoneticPr fontId="2"/>
  </si>
  <si>
    <t>やえふく</t>
    <phoneticPr fontId="2"/>
  </si>
  <si>
    <t>八重福</t>
    <rPh sb="0" eb="3">
      <t>ヤエフク</t>
    </rPh>
    <phoneticPr fontId="2"/>
  </si>
  <si>
    <t>いけだおかやま</t>
    <phoneticPr fontId="2"/>
  </si>
  <si>
    <t>池田(岡山)</t>
    <rPh sb="0" eb="2">
      <t>イケダ</t>
    </rPh>
    <rPh sb="3" eb="5">
      <t>オカヤマ</t>
    </rPh>
    <phoneticPr fontId="2"/>
  </si>
  <si>
    <t>あてつ</t>
    <phoneticPr fontId="2"/>
  </si>
  <si>
    <t>いけふじ</t>
    <phoneticPr fontId="2"/>
  </si>
  <si>
    <t>池藤</t>
    <rPh sb="0" eb="1">
      <t>イケフジ</t>
    </rPh>
    <phoneticPr fontId="2"/>
  </si>
  <si>
    <t>だい２とみふじ</t>
    <phoneticPr fontId="2"/>
  </si>
  <si>
    <t>第２富藤</t>
    <rPh sb="0" eb="1">
      <t>ダイ</t>
    </rPh>
    <rPh sb="2" eb="4">
      <t>トミフジ</t>
    </rPh>
    <phoneticPr fontId="2"/>
  </si>
  <si>
    <t>いとふじ</t>
    <phoneticPr fontId="2"/>
  </si>
  <si>
    <t>糸藤</t>
    <rPh sb="0" eb="1">
      <t>イト</t>
    </rPh>
    <rPh sb="1" eb="2">
      <t>フジ</t>
    </rPh>
    <phoneticPr fontId="2"/>
  </si>
  <si>
    <t>おくまつ</t>
    <phoneticPr fontId="2"/>
  </si>
  <si>
    <t>奥松</t>
    <rPh sb="0" eb="2">
      <t>オクマツ</t>
    </rPh>
    <phoneticPr fontId="2"/>
  </si>
  <si>
    <t>だい１１まつだ</t>
    <phoneticPr fontId="2"/>
  </si>
  <si>
    <t>第１１松田</t>
    <rPh sb="0" eb="1">
      <t>ダイ</t>
    </rPh>
    <rPh sb="3" eb="5">
      <t>マツダ</t>
    </rPh>
    <phoneticPr fontId="2"/>
  </si>
  <si>
    <t>いしい</t>
    <phoneticPr fontId="2"/>
  </si>
  <si>
    <t>石井</t>
    <rPh sb="0" eb="2">
      <t>イシイ</t>
    </rPh>
    <phoneticPr fontId="2"/>
  </si>
  <si>
    <t>石大屋</t>
  </si>
  <si>
    <t>だい４おおや</t>
    <phoneticPr fontId="2"/>
  </si>
  <si>
    <t>第４大屋</t>
    <rPh sb="0" eb="1">
      <t>ダイ</t>
    </rPh>
    <rPh sb="2" eb="4">
      <t>オオヤ</t>
    </rPh>
    <phoneticPr fontId="2"/>
  </si>
  <si>
    <t>石井</t>
    <rPh sb="0" eb="1">
      <t>イシ</t>
    </rPh>
    <rPh sb="1" eb="2">
      <t>イ</t>
    </rPh>
    <phoneticPr fontId="2"/>
  </si>
  <si>
    <t>いしとし</t>
    <phoneticPr fontId="2"/>
  </si>
  <si>
    <t>石寿</t>
    <rPh sb="0" eb="1">
      <t>イシ</t>
    </rPh>
    <rPh sb="1" eb="2">
      <t>ジュ</t>
    </rPh>
    <phoneticPr fontId="2"/>
  </si>
  <si>
    <t>くさかべとしりゅう</t>
    <phoneticPr fontId="2"/>
  </si>
  <si>
    <t>日下部寿龍</t>
    <rPh sb="0" eb="1">
      <t>ヒ</t>
    </rPh>
    <rPh sb="1" eb="2">
      <t>カ</t>
    </rPh>
    <rPh sb="2" eb="3">
      <t>ベ</t>
    </rPh>
    <rPh sb="3" eb="4">
      <t>ジュ</t>
    </rPh>
    <rPh sb="4" eb="5">
      <t>リュウ</t>
    </rPh>
    <phoneticPr fontId="2"/>
  </si>
  <si>
    <t>なつげん</t>
    <phoneticPr fontId="2"/>
  </si>
  <si>
    <t>夏源</t>
    <rPh sb="0" eb="1">
      <t>ナツ</t>
    </rPh>
    <rPh sb="1" eb="2">
      <t>ゲン</t>
    </rPh>
    <phoneticPr fontId="2"/>
  </si>
  <si>
    <t>いすず</t>
    <phoneticPr fontId="2"/>
  </si>
  <si>
    <t>五十鈴</t>
    <rPh sb="0" eb="3">
      <t>イスズ</t>
    </rPh>
    <phoneticPr fontId="2"/>
  </si>
  <si>
    <t>田尻</t>
    <rPh sb="0" eb="1">
      <t>タ</t>
    </rPh>
    <rPh sb="1" eb="2">
      <t>シリ</t>
    </rPh>
    <phoneticPr fontId="2"/>
  </si>
  <si>
    <t>だい３くすべ</t>
    <phoneticPr fontId="2"/>
  </si>
  <si>
    <t>第３久須部</t>
    <rPh sb="0" eb="1">
      <t>ダイ</t>
    </rPh>
    <rPh sb="2" eb="3">
      <t>ク</t>
    </rPh>
    <rPh sb="3" eb="4">
      <t>ス</t>
    </rPh>
    <rPh sb="4" eb="5">
      <t>ベ</t>
    </rPh>
    <phoneticPr fontId="2"/>
  </si>
  <si>
    <t>かしま</t>
    <phoneticPr fontId="2"/>
  </si>
  <si>
    <t>鹿島</t>
    <rPh sb="0" eb="2">
      <t>カシマ</t>
    </rPh>
    <phoneticPr fontId="2"/>
  </si>
  <si>
    <t>なかどい</t>
    <phoneticPr fontId="2"/>
  </si>
  <si>
    <t>中土井</t>
    <rPh sb="0" eb="3">
      <t>ナカドイ</t>
    </rPh>
    <phoneticPr fontId="2"/>
  </si>
  <si>
    <t>兵庫始祖</t>
    <rPh sb="0" eb="2">
      <t>ヒョウゴ</t>
    </rPh>
    <rPh sb="2" eb="4">
      <t>シソ</t>
    </rPh>
    <phoneticPr fontId="2"/>
  </si>
  <si>
    <t>いずみ２</t>
    <phoneticPr fontId="2"/>
  </si>
  <si>
    <t>泉２</t>
    <rPh sb="0" eb="1">
      <t>イズミ</t>
    </rPh>
    <phoneticPr fontId="2"/>
  </si>
  <si>
    <t>とみよし</t>
    <phoneticPr fontId="2"/>
  </si>
  <si>
    <t>富吉</t>
    <rPh sb="0" eb="1">
      <t>ト</t>
    </rPh>
    <rPh sb="1" eb="2">
      <t>キチ</t>
    </rPh>
    <phoneticPr fontId="2"/>
  </si>
  <si>
    <t>おおき</t>
    <phoneticPr fontId="2"/>
  </si>
  <si>
    <t>大木</t>
    <rPh sb="0" eb="2">
      <t>オオキ</t>
    </rPh>
    <phoneticPr fontId="2"/>
  </si>
  <si>
    <t>いすも</t>
    <phoneticPr fontId="2"/>
  </si>
  <si>
    <t>出雲</t>
    <rPh sb="0" eb="2">
      <t>イズモ</t>
    </rPh>
    <phoneticPr fontId="2"/>
  </si>
  <si>
    <t>いたもち５</t>
    <phoneticPr fontId="2"/>
  </si>
  <si>
    <t>板持５</t>
    <rPh sb="0" eb="1">
      <t>イタ</t>
    </rPh>
    <rPh sb="1" eb="2">
      <t>モ</t>
    </rPh>
    <phoneticPr fontId="2"/>
  </si>
  <si>
    <t>はつさかえ１</t>
    <phoneticPr fontId="2"/>
  </si>
  <si>
    <t>初栄１</t>
    <rPh sb="0" eb="1">
      <t>ハツ</t>
    </rPh>
    <rPh sb="1" eb="2">
      <t>サカエ</t>
    </rPh>
    <phoneticPr fontId="2"/>
  </si>
  <si>
    <t>だい３いしかね</t>
    <phoneticPr fontId="2"/>
  </si>
  <si>
    <t>第３石金</t>
    <rPh sb="0" eb="1">
      <t>ダイ</t>
    </rPh>
    <rPh sb="2" eb="3">
      <t>イシ</t>
    </rPh>
    <rPh sb="3" eb="4">
      <t>カネ</t>
    </rPh>
    <phoneticPr fontId="2"/>
  </si>
  <si>
    <t>さかえ</t>
    <phoneticPr fontId="2"/>
  </si>
  <si>
    <t>栄</t>
    <rPh sb="0" eb="1">
      <t>サカ</t>
    </rPh>
    <phoneticPr fontId="2"/>
  </si>
  <si>
    <t>いちふく</t>
    <phoneticPr fontId="2"/>
  </si>
  <si>
    <t>一福</t>
    <rPh sb="0" eb="2">
      <t>イチフク</t>
    </rPh>
    <phoneticPr fontId="2"/>
  </si>
  <si>
    <t>やすみどい</t>
    <phoneticPr fontId="2"/>
  </si>
  <si>
    <t>安美土井</t>
  </si>
  <si>
    <t>しげなねなみ</t>
    <phoneticPr fontId="2"/>
  </si>
  <si>
    <t>茂金波</t>
    <rPh sb="0" eb="1">
      <t>シゲ</t>
    </rPh>
    <rPh sb="1" eb="2">
      <t>カネ</t>
    </rPh>
    <rPh sb="2" eb="3">
      <t>ナミ</t>
    </rPh>
    <phoneticPr fontId="2"/>
  </si>
  <si>
    <t>茂福</t>
    <rPh sb="0" eb="2">
      <t>シゲフク</t>
    </rPh>
    <phoneticPr fontId="2"/>
  </si>
  <si>
    <t>しおしげ</t>
    <phoneticPr fontId="2"/>
  </si>
  <si>
    <t>塩重</t>
    <rPh sb="0" eb="1">
      <t>シオシゲ</t>
    </rPh>
    <phoneticPr fontId="2"/>
  </si>
  <si>
    <t>いちふく２</t>
    <phoneticPr fontId="2"/>
  </si>
  <si>
    <t>一福２</t>
    <rPh sb="0" eb="2">
      <t>イチフク</t>
    </rPh>
    <phoneticPr fontId="2"/>
  </si>
  <si>
    <t>きくのりどい</t>
    <phoneticPr fontId="2"/>
  </si>
  <si>
    <t>菊則土井</t>
    <rPh sb="0" eb="1">
      <t>キクノリドイ</t>
    </rPh>
    <phoneticPr fontId="2"/>
  </si>
  <si>
    <t>いちろう</t>
    <phoneticPr fontId="2"/>
  </si>
  <si>
    <t>市郎</t>
    <rPh sb="0" eb="2">
      <t>イチロウ</t>
    </rPh>
    <phoneticPr fontId="2"/>
  </si>
  <si>
    <t>きたぐに７の３</t>
    <phoneticPr fontId="2"/>
  </si>
  <si>
    <t>北国７の３</t>
    <rPh sb="0" eb="2">
      <t>キタグニ</t>
    </rPh>
    <phoneticPr fontId="2"/>
  </si>
  <si>
    <t>第２０平茂</t>
    <rPh sb="0" eb="1">
      <t>ダイ</t>
    </rPh>
    <rPh sb="3" eb="4">
      <t>ヒラ</t>
    </rPh>
    <rPh sb="4" eb="5">
      <t>シゲ</t>
    </rPh>
    <phoneticPr fontId="2"/>
  </si>
  <si>
    <t>だい１５けだか</t>
    <phoneticPr fontId="2"/>
  </si>
  <si>
    <t>いと５０９</t>
    <phoneticPr fontId="2"/>
  </si>
  <si>
    <t>糸509</t>
    <rPh sb="0" eb="1">
      <t>イト</t>
    </rPh>
    <phoneticPr fontId="2"/>
  </si>
  <si>
    <t>糸福（大分）</t>
    <rPh sb="3" eb="5">
      <t>オオイタ</t>
    </rPh>
    <phoneticPr fontId="2"/>
  </si>
  <si>
    <t>だい２まさのり</t>
    <phoneticPr fontId="2"/>
  </si>
  <si>
    <t>第２正徳</t>
  </si>
  <si>
    <t>だい３とくみ</t>
    <phoneticPr fontId="2"/>
  </si>
  <si>
    <t>第３徳美</t>
  </si>
  <si>
    <t>いといともり</t>
    <phoneticPr fontId="2"/>
  </si>
  <si>
    <t>糸糸守</t>
    <rPh sb="0" eb="1">
      <t>イト</t>
    </rPh>
    <rPh sb="1" eb="2">
      <t>イト</t>
    </rPh>
    <rPh sb="2" eb="3">
      <t>マモル</t>
    </rPh>
    <phoneticPr fontId="2"/>
  </si>
  <si>
    <t>第７糸桜</t>
    <rPh sb="0" eb="1">
      <t>ダイ</t>
    </rPh>
    <rPh sb="2" eb="4">
      <t>イトザクラ</t>
    </rPh>
    <phoneticPr fontId="2"/>
  </si>
  <si>
    <t>はるみ</t>
    <phoneticPr fontId="2"/>
  </si>
  <si>
    <t>晴美</t>
    <rPh sb="0" eb="2">
      <t>ハルミ</t>
    </rPh>
    <phoneticPr fontId="2"/>
  </si>
  <si>
    <t>いとうめ</t>
    <phoneticPr fontId="2"/>
  </si>
  <si>
    <t>糸梅</t>
    <rPh sb="0" eb="1">
      <t>イト</t>
    </rPh>
    <rPh sb="1" eb="2">
      <t>ウメ</t>
    </rPh>
    <phoneticPr fontId="2"/>
  </si>
  <si>
    <t>いとりゅう</t>
    <phoneticPr fontId="2"/>
  </si>
  <si>
    <t>糸竜</t>
    <rPh sb="0" eb="1">
      <t>イト</t>
    </rPh>
    <rPh sb="1" eb="2">
      <t>リュウ</t>
    </rPh>
    <phoneticPr fontId="2"/>
  </si>
  <si>
    <t>八重福</t>
    <rPh sb="0" eb="2">
      <t>ヤエ</t>
    </rPh>
    <rPh sb="2" eb="3">
      <t>フク</t>
    </rPh>
    <phoneticPr fontId="2"/>
  </si>
  <si>
    <t>ちよ</t>
    <phoneticPr fontId="2"/>
  </si>
  <si>
    <t>千代</t>
    <rPh sb="0" eb="2">
      <t>チヨ</t>
    </rPh>
    <phoneticPr fontId="2"/>
  </si>
  <si>
    <t>いとかげ</t>
    <phoneticPr fontId="2"/>
  </si>
  <si>
    <t>糸景</t>
    <rPh sb="0" eb="1">
      <t>イト</t>
    </rPh>
    <rPh sb="1" eb="2">
      <t>ケイ</t>
    </rPh>
    <phoneticPr fontId="2"/>
  </si>
  <si>
    <t>糸福</t>
    <rPh sb="0" eb="1">
      <t>イト</t>
    </rPh>
    <rPh sb="1" eb="2">
      <t>フク</t>
    </rPh>
    <phoneticPr fontId="2"/>
  </si>
  <si>
    <t>Ｈ１８直接検定</t>
    <rPh sb="3" eb="5">
      <t>チョクセツ</t>
    </rPh>
    <rPh sb="5" eb="7">
      <t>ケンテイ</t>
    </rPh>
    <phoneticPr fontId="2"/>
  </si>
  <si>
    <t>いとかげひら</t>
    <phoneticPr fontId="2"/>
  </si>
  <si>
    <t>糸景平</t>
    <rPh sb="0" eb="1">
      <t>イト</t>
    </rPh>
    <rPh sb="1" eb="2">
      <t>ケイ</t>
    </rPh>
    <rPh sb="2" eb="3">
      <t>ヒラ</t>
    </rPh>
    <phoneticPr fontId="2"/>
  </si>
  <si>
    <t>かげふじ</t>
    <phoneticPr fontId="2"/>
  </si>
  <si>
    <t>景藤</t>
    <rPh sb="0" eb="1">
      <t>ケイ</t>
    </rPh>
    <rPh sb="1" eb="2">
      <t>フジ</t>
    </rPh>
    <phoneticPr fontId="2"/>
  </si>
  <si>
    <t>いときたつる</t>
    <phoneticPr fontId="2"/>
  </si>
  <si>
    <t>糸北鶴</t>
    <rPh sb="0" eb="1">
      <t>イト</t>
    </rPh>
    <rPh sb="1" eb="2">
      <t>キタ</t>
    </rPh>
    <rPh sb="2" eb="3">
      <t>ツル</t>
    </rPh>
    <phoneticPr fontId="2"/>
  </si>
  <si>
    <t>たかしげ</t>
    <phoneticPr fontId="2"/>
  </si>
  <si>
    <t>いとかつ</t>
    <phoneticPr fontId="2"/>
  </si>
  <si>
    <t>糸勝</t>
    <rPh sb="0" eb="1">
      <t>イト</t>
    </rPh>
    <rPh sb="1" eb="2">
      <t>カツ</t>
    </rPh>
    <phoneticPr fontId="2"/>
  </si>
  <si>
    <t>いとはるなみ</t>
    <phoneticPr fontId="2"/>
  </si>
  <si>
    <t>糸晴波</t>
    <rPh sb="0" eb="1">
      <t>イト</t>
    </rPh>
    <rPh sb="1" eb="2">
      <t>ハ</t>
    </rPh>
    <rPh sb="2" eb="3">
      <t>ナミ</t>
    </rPh>
    <phoneticPr fontId="2"/>
  </si>
  <si>
    <t>第７糸桜</t>
    <rPh sb="0" eb="1">
      <t>ダイ</t>
    </rPh>
    <rPh sb="2" eb="3">
      <t>イト</t>
    </rPh>
    <rPh sb="3" eb="4">
      <t>ザクラ</t>
    </rPh>
    <phoneticPr fontId="2"/>
  </si>
  <si>
    <t>いとかつふく</t>
    <phoneticPr fontId="2"/>
  </si>
  <si>
    <t>糸勝福</t>
    <rPh sb="0" eb="1">
      <t>イト</t>
    </rPh>
    <rPh sb="1" eb="2">
      <t>カツ</t>
    </rPh>
    <rPh sb="2" eb="3">
      <t>フク</t>
    </rPh>
    <phoneticPr fontId="2"/>
  </si>
  <si>
    <t>いとふくかごしま</t>
    <phoneticPr fontId="2"/>
  </si>
  <si>
    <t>糸福（鹿児島）</t>
    <rPh sb="3" eb="6">
      <t>カゴシマ</t>
    </rPh>
    <phoneticPr fontId="2"/>
  </si>
  <si>
    <t>平茂勝</t>
    <rPh sb="0" eb="1">
      <t>ヒラ</t>
    </rPh>
    <rPh sb="1" eb="2">
      <t>シゲル</t>
    </rPh>
    <rPh sb="2" eb="3">
      <t>カ</t>
    </rPh>
    <phoneticPr fontId="2"/>
  </si>
  <si>
    <t>紋次郎</t>
    <rPh sb="0" eb="1">
      <t>モン</t>
    </rPh>
    <rPh sb="1" eb="3">
      <t>ジロウ</t>
    </rPh>
    <phoneticPr fontId="2"/>
  </si>
  <si>
    <t>いとなみ</t>
    <phoneticPr fontId="2"/>
  </si>
  <si>
    <t>糸波</t>
    <rPh sb="0" eb="1">
      <t>イト</t>
    </rPh>
    <rPh sb="1" eb="2">
      <t>ナミ</t>
    </rPh>
    <phoneticPr fontId="2"/>
  </si>
  <si>
    <t>ふめいちち</t>
    <phoneticPr fontId="2"/>
  </si>
  <si>
    <t>羽子田</t>
    <rPh sb="0" eb="1">
      <t>ハネ</t>
    </rPh>
    <rPh sb="1" eb="2">
      <t>コ</t>
    </rPh>
    <rPh sb="2" eb="3">
      <t>タ</t>
    </rPh>
    <phoneticPr fontId="2"/>
  </si>
  <si>
    <t>いときたぐに</t>
    <phoneticPr fontId="2"/>
  </si>
  <si>
    <t>糸北国</t>
    <rPh sb="0" eb="1">
      <t>イト</t>
    </rPh>
    <rPh sb="1" eb="3">
      <t>キタグニ</t>
    </rPh>
    <phoneticPr fontId="2"/>
  </si>
  <si>
    <t>いとひで</t>
    <phoneticPr fontId="2"/>
  </si>
  <si>
    <t>糸秀</t>
    <rPh sb="0" eb="1">
      <t>イト</t>
    </rPh>
    <rPh sb="1" eb="2">
      <t>ヒデ</t>
    </rPh>
    <phoneticPr fontId="2"/>
  </si>
  <si>
    <t>おすず</t>
    <phoneticPr fontId="2"/>
  </si>
  <si>
    <t>尾鈴</t>
    <rPh sb="0" eb="1">
      <t>オ</t>
    </rPh>
    <rPh sb="1" eb="2">
      <t>スズ</t>
    </rPh>
    <phoneticPr fontId="2"/>
  </si>
  <si>
    <t>宮崎</t>
    <rPh sb="0" eb="2">
      <t>ミヤザキ</t>
    </rPh>
    <phoneticPr fontId="2"/>
  </si>
  <si>
    <t>いときたざくら</t>
    <phoneticPr fontId="2"/>
  </si>
  <si>
    <t>糸北桜</t>
    <rPh sb="0" eb="1">
      <t>イト</t>
    </rPh>
    <rPh sb="1" eb="2">
      <t>キタ</t>
    </rPh>
    <rPh sb="2" eb="3">
      <t>ザクラ</t>
    </rPh>
    <phoneticPr fontId="2"/>
  </si>
  <si>
    <t>いとひらしげとっとり</t>
    <phoneticPr fontId="2"/>
  </si>
  <si>
    <t>糸平茂(鳥取）</t>
    <rPh sb="0" eb="1">
      <t>イト</t>
    </rPh>
    <rPh sb="1" eb="2">
      <t>ヒラ</t>
    </rPh>
    <rPh sb="2" eb="3">
      <t>シゲル</t>
    </rPh>
    <rPh sb="4" eb="6">
      <t>トットリ</t>
    </rPh>
    <phoneticPr fontId="2"/>
  </si>
  <si>
    <t>さくらとも２５</t>
    <phoneticPr fontId="2"/>
  </si>
  <si>
    <t>桜友２５</t>
    <rPh sb="0" eb="1">
      <t>サクラ</t>
    </rPh>
    <rPh sb="1" eb="2">
      <t>トモ</t>
    </rPh>
    <phoneticPr fontId="2"/>
  </si>
  <si>
    <t>きたけだか</t>
    <phoneticPr fontId="2"/>
  </si>
  <si>
    <t>北気高</t>
    <rPh sb="0" eb="1">
      <t>キタ</t>
    </rPh>
    <rPh sb="1" eb="3">
      <t>ケダカ</t>
    </rPh>
    <phoneticPr fontId="2"/>
  </si>
  <si>
    <t>けだか</t>
    <phoneticPr fontId="2"/>
  </si>
  <si>
    <t>気高</t>
    <rPh sb="0" eb="2">
      <t>ケダカ</t>
    </rPh>
    <phoneticPr fontId="2"/>
  </si>
  <si>
    <t>よりとし</t>
    <phoneticPr fontId="2"/>
  </si>
  <si>
    <t>頼寿</t>
    <rPh sb="0" eb="1">
      <t>タヨ</t>
    </rPh>
    <rPh sb="1" eb="2">
      <t>コトブキ</t>
    </rPh>
    <phoneticPr fontId="2"/>
  </si>
  <si>
    <t>いときたどい</t>
    <phoneticPr fontId="2"/>
  </si>
  <si>
    <t>糸北土井</t>
    <rPh sb="0" eb="1">
      <t>イト</t>
    </rPh>
    <rPh sb="1" eb="2">
      <t>キタ</t>
    </rPh>
    <rPh sb="2" eb="4">
      <t>ドイ</t>
    </rPh>
    <phoneticPr fontId="2"/>
  </si>
  <si>
    <t>安美土井</t>
    <rPh sb="0" eb="2">
      <t>ヤスミ</t>
    </rPh>
    <rPh sb="2" eb="4">
      <t>ドイ</t>
    </rPh>
    <phoneticPr fontId="2"/>
  </si>
  <si>
    <t>きくてるどい</t>
    <phoneticPr fontId="2"/>
  </si>
  <si>
    <t>菊照土井</t>
    <rPh sb="0" eb="1">
      <t>キク</t>
    </rPh>
    <rPh sb="1" eb="2">
      <t>テ</t>
    </rPh>
    <rPh sb="2" eb="4">
      <t>ドイ</t>
    </rPh>
    <phoneticPr fontId="2"/>
  </si>
  <si>
    <t>やすたにどい</t>
    <phoneticPr fontId="2"/>
  </si>
  <si>
    <t>安谷土井</t>
    <rPh sb="0" eb="2">
      <t>ヤスタニ</t>
    </rPh>
    <rPh sb="2" eb="4">
      <t>ドイ</t>
    </rPh>
    <phoneticPr fontId="2"/>
  </si>
  <si>
    <t>いときたふじ</t>
    <phoneticPr fontId="2"/>
  </si>
  <si>
    <t>糸北富士</t>
    <rPh sb="0" eb="1">
      <t>イト</t>
    </rPh>
    <rPh sb="1" eb="2">
      <t>キタ</t>
    </rPh>
    <rPh sb="2" eb="4">
      <t>フジ</t>
    </rPh>
    <phoneticPr fontId="2"/>
  </si>
  <si>
    <t>けだかふじ</t>
    <phoneticPr fontId="2"/>
  </si>
  <si>
    <t>気高富士</t>
    <rPh sb="0" eb="2">
      <t>ケダカ</t>
    </rPh>
    <rPh sb="2" eb="4">
      <t>フジ</t>
    </rPh>
    <phoneticPr fontId="2"/>
  </si>
  <si>
    <t>のゆき６</t>
    <phoneticPr fontId="2"/>
  </si>
  <si>
    <t>野雪６</t>
    <rPh sb="0" eb="1">
      <t>ノ</t>
    </rPh>
    <rPh sb="1" eb="2">
      <t>ユキ</t>
    </rPh>
    <phoneticPr fontId="2"/>
  </si>
  <si>
    <t>だい５ちから</t>
    <phoneticPr fontId="2"/>
  </si>
  <si>
    <t>第５力</t>
    <rPh sb="0" eb="1">
      <t>ダイ</t>
    </rPh>
    <rPh sb="2" eb="3">
      <t>チカラ</t>
    </rPh>
    <phoneticPr fontId="2"/>
  </si>
  <si>
    <t>いときよ</t>
    <phoneticPr fontId="2"/>
  </si>
  <si>
    <t>糸清</t>
    <rPh sb="0" eb="1">
      <t>イト</t>
    </rPh>
    <rPh sb="1" eb="2">
      <t>キヨ</t>
    </rPh>
    <phoneticPr fontId="2"/>
  </si>
  <si>
    <t>第７糸桜</t>
    <rPh sb="0" eb="1">
      <t>ダイ</t>
    </rPh>
    <phoneticPr fontId="2"/>
  </si>
  <si>
    <t>だい１４しげる</t>
    <phoneticPr fontId="2"/>
  </si>
  <si>
    <t>第１４茂</t>
    <rPh sb="0" eb="1">
      <t>ダイ</t>
    </rPh>
    <rPh sb="3" eb="4">
      <t>シゲル</t>
    </rPh>
    <phoneticPr fontId="2"/>
  </si>
  <si>
    <t>まつはな</t>
    <phoneticPr fontId="2"/>
  </si>
  <si>
    <t>松花</t>
    <rPh sb="0" eb="1">
      <t>マツ</t>
    </rPh>
    <rPh sb="1" eb="2">
      <t>ハナ</t>
    </rPh>
    <phoneticPr fontId="2"/>
  </si>
  <si>
    <t>いときよふく</t>
    <phoneticPr fontId="2"/>
  </si>
  <si>
    <t>糸清福</t>
    <rPh sb="0" eb="1">
      <t>イト</t>
    </rPh>
    <rPh sb="1" eb="2">
      <t>キヨ</t>
    </rPh>
    <rPh sb="2" eb="3">
      <t>フク</t>
    </rPh>
    <phoneticPr fontId="2"/>
  </si>
  <si>
    <t>いとふくおおいた</t>
    <phoneticPr fontId="2"/>
  </si>
  <si>
    <t>きよいさ</t>
    <phoneticPr fontId="2"/>
  </si>
  <si>
    <t>清勇</t>
    <rPh sb="0" eb="1">
      <t>キヨ</t>
    </rPh>
    <rPh sb="1" eb="2">
      <t>イサム</t>
    </rPh>
    <phoneticPr fontId="2"/>
  </si>
  <si>
    <t>きょくしん</t>
    <phoneticPr fontId="2"/>
  </si>
  <si>
    <t>旭信</t>
    <rPh sb="0" eb="1">
      <t>キョク</t>
    </rPh>
    <rPh sb="1" eb="2">
      <t>シン</t>
    </rPh>
    <phoneticPr fontId="2"/>
  </si>
  <si>
    <t>きよみ</t>
    <phoneticPr fontId="2"/>
  </si>
  <si>
    <t>いとさかえ</t>
    <phoneticPr fontId="2"/>
  </si>
  <si>
    <t>糸栄</t>
    <rPh sb="0" eb="1">
      <t>イト</t>
    </rPh>
    <rPh sb="1" eb="2">
      <t>サカ</t>
    </rPh>
    <phoneticPr fontId="2"/>
  </si>
  <si>
    <t>だい２ふくじゅ</t>
    <phoneticPr fontId="2"/>
  </si>
  <si>
    <t>第２福寿</t>
    <rPh sb="0" eb="1">
      <t>ダイ</t>
    </rPh>
    <rPh sb="2" eb="4">
      <t>フクジュ</t>
    </rPh>
    <phoneticPr fontId="2"/>
  </si>
  <si>
    <t>だい８ふくつき</t>
    <phoneticPr fontId="2"/>
  </si>
  <si>
    <t>第８福月</t>
    <rPh sb="0" eb="1">
      <t>ダイ</t>
    </rPh>
    <rPh sb="2" eb="3">
      <t>フク</t>
    </rPh>
    <rPh sb="3" eb="4">
      <t>ツキ</t>
    </rPh>
    <phoneticPr fontId="2"/>
  </si>
  <si>
    <t>いとざくら９</t>
    <phoneticPr fontId="2"/>
  </si>
  <si>
    <t>糸桜９</t>
    <rPh sb="0" eb="2">
      <t>イトザクラ</t>
    </rPh>
    <phoneticPr fontId="2"/>
  </si>
  <si>
    <t>第７糸桜</t>
    <phoneticPr fontId="2"/>
  </si>
  <si>
    <t>よしとみ</t>
    <phoneticPr fontId="2"/>
  </si>
  <si>
    <t>美冨</t>
    <rPh sb="0" eb="1">
      <t>ヨシトミ</t>
    </rPh>
    <phoneticPr fontId="2"/>
  </si>
  <si>
    <t>いとさだふく</t>
    <phoneticPr fontId="2"/>
  </si>
  <si>
    <t>糸貞福</t>
    <rPh sb="0" eb="1">
      <t>イト</t>
    </rPh>
    <rPh sb="1" eb="2">
      <t>サダ</t>
    </rPh>
    <rPh sb="2" eb="3">
      <t>フク</t>
    </rPh>
    <phoneticPr fontId="2"/>
  </si>
  <si>
    <t>糸晴波</t>
    <rPh sb="0" eb="3">
      <t>イトハルナミ</t>
    </rPh>
    <phoneticPr fontId="2"/>
  </si>
  <si>
    <t>ふくかねなみ</t>
    <phoneticPr fontId="2"/>
  </si>
  <si>
    <t>福金波</t>
    <rPh sb="0" eb="1">
      <t>フク</t>
    </rPh>
    <rPh sb="1" eb="2">
      <t>カネ</t>
    </rPh>
    <rPh sb="2" eb="3">
      <t>ナミ</t>
    </rPh>
    <phoneticPr fontId="2"/>
  </si>
  <si>
    <t>いとしげ</t>
    <phoneticPr fontId="2"/>
  </si>
  <si>
    <t>糸茂</t>
    <rPh sb="0" eb="1">
      <t>イト</t>
    </rPh>
    <rPh sb="1" eb="2">
      <t>シゲ</t>
    </rPh>
    <phoneticPr fontId="2"/>
  </si>
  <si>
    <t>だい４ふじはな</t>
    <phoneticPr fontId="2"/>
  </si>
  <si>
    <t>第４富士花</t>
    <rPh sb="0" eb="1">
      <t>ダイ</t>
    </rPh>
    <rPh sb="2" eb="4">
      <t>フジ</t>
    </rPh>
    <rPh sb="4" eb="5">
      <t>ハナ</t>
    </rPh>
    <phoneticPr fontId="2"/>
  </si>
  <si>
    <t>だい１たかがわ</t>
    <phoneticPr fontId="2"/>
  </si>
  <si>
    <t>第１高川</t>
    <rPh sb="0" eb="1">
      <t>ダイ</t>
    </rPh>
    <rPh sb="2" eb="3">
      <t>タカ</t>
    </rPh>
    <rPh sb="3" eb="4">
      <t>カワ</t>
    </rPh>
    <phoneticPr fontId="2"/>
  </si>
  <si>
    <t>いとしみず</t>
    <phoneticPr fontId="2"/>
  </si>
  <si>
    <t>糸清水</t>
    <rPh sb="0" eb="1">
      <t>イト</t>
    </rPh>
    <rPh sb="1" eb="3">
      <t>シミズ</t>
    </rPh>
    <phoneticPr fontId="2"/>
  </si>
  <si>
    <t>晴美</t>
    <rPh sb="0" eb="1">
      <t>ハ</t>
    </rPh>
    <rPh sb="1" eb="2">
      <t>ミ</t>
    </rPh>
    <phoneticPr fontId="2"/>
  </si>
  <si>
    <t>だい４くらはな</t>
    <phoneticPr fontId="2"/>
  </si>
  <si>
    <t>第４倉花</t>
    <rPh sb="0" eb="1">
      <t>ダイ</t>
    </rPh>
    <rPh sb="2" eb="3">
      <t>クラ</t>
    </rPh>
    <rPh sb="3" eb="4">
      <t>ハナ</t>
    </rPh>
    <phoneticPr fontId="2"/>
  </si>
  <si>
    <t>福島県</t>
    <rPh sb="0" eb="3">
      <t>フクシマケン</t>
    </rPh>
    <phoneticPr fontId="2"/>
  </si>
  <si>
    <t>いとしろ</t>
    <phoneticPr fontId="2"/>
  </si>
  <si>
    <t>糸城</t>
    <rPh sb="0" eb="1">
      <t>イト</t>
    </rPh>
    <rPh sb="1" eb="2">
      <t>シロ</t>
    </rPh>
    <phoneticPr fontId="2"/>
  </si>
  <si>
    <t>しろまつ</t>
    <phoneticPr fontId="2"/>
  </si>
  <si>
    <t>城松</t>
    <phoneticPr fontId="2"/>
  </si>
  <si>
    <t>ふくいずみ２</t>
    <phoneticPr fontId="2"/>
  </si>
  <si>
    <t>いとしんづる</t>
    <phoneticPr fontId="2"/>
  </si>
  <si>
    <t>糸新鶴</t>
    <rPh sb="0" eb="1">
      <t>イトシンヅル</t>
    </rPh>
    <rPh sb="1" eb="2">
      <t>シン</t>
    </rPh>
    <rPh sb="2" eb="3">
      <t>ツル</t>
    </rPh>
    <phoneticPr fontId="2"/>
  </si>
  <si>
    <t>いときたづる</t>
    <phoneticPr fontId="2"/>
  </si>
  <si>
    <t>糸北鶴</t>
    <rPh sb="0" eb="3">
      <t>イトキタヅル</t>
    </rPh>
    <phoneticPr fontId="2"/>
  </si>
  <si>
    <t>いとすえ</t>
    <phoneticPr fontId="2"/>
  </si>
  <si>
    <t>糸末</t>
    <rPh sb="0" eb="1">
      <t>イト</t>
    </rPh>
    <rPh sb="1" eb="2">
      <t>スエ</t>
    </rPh>
    <phoneticPr fontId="2"/>
  </si>
  <si>
    <t>だいどう</t>
    <phoneticPr fontId="2"/>
  </si>
  <si>
    <t>大道</t>
    <rPh sb="0" eb="2">
      <t>オオミチ</t>
    </rPh>
    <phoneticPr fontId="2"/>
  </si>
  <si>
    <t>いとたかふく</t>
    <phoneticPr fontId="2"/>
  </si>
  <si>
    <t>糸隆福</t>
    <rPh sb="0" eb="1">
      <t>イト</t>
    </rPh>
    <rPh sb="1" eb="2">
      <t>タカ</t>
    </rPh>
    <rPh sb="2" eb="3">
      <t>フク</t>
    </rPh>
    <phoneticPr fontId="2"/>
  </si>
  <si>
    <t>糸福（大分）</t>
    <rPh sb="0" eb="1">
      <t>イト</t>
    </rPh>
    <rPh sb="1" eb="2">
      <t>フク</t>
    </rPh>
    <rPh sb="3" eb="5">
      <t>オオイタ</t>
    </rPh>
    <phoneticPr fontId="2"/>
  </si>
  <si>
    <t>たかざくら</t>
    <phoneticPr fontId="2"/>
  </si>
  <si>
    <t>隆桜</t>
    <rPh sb="0" eb="1">
      <t>タカ</t>
    </rPh>
    <rPh sb="1" eb="2">
      <t>ザクラ</t>
    </rPh>
    <phoneticPr fontId="2"/>
  </si>
  <si>
    <t>だい３３けだか</t>
    <phoneticPr fontId="2"/>
  </si>
  <si>
    <t>第３３気高</t>
    <rPh sb="0" eb="1">
      <t>ダイ</t>
    </rPh>
    <rPh sb="3" eb="5">
      <t>ケダカ</t>
    </rPh>
    <phoneticPr fontId="2"/>
  </si>
  <si>
    <t>とよかわ</t>
    <phoneticPr fontId="2"/>
  </si>
  <si>
    <t>かつべ</t>
    <phoneticPr fontId="2"/>
  </si>
  <si>
    <t>いとたにみず</t>
    <phoneticPr fontId="2"/>
  </si>
  <si>
    <t>糸谷水</t>
    <rPh sb="0" eb="1">
      <t>イト</t>
    </rPh>
    <rPh sb="1" eb="2">
      <t>タニ</t>
    </rPh>
    <rPh sb="2" eb="3">
      <t>ミズ</t>
    </rPh>
    <phoneticPr fontId="2"/>
  </si>
  <si>
    <t>いとちよ</t>
    <phoneticPr fontId="2"/>
  </si>
  <si>
    <t>糸千代</t>
    <rPh sb="0" eb="1">
      <t>イト</t>
    </rPh>
    <rPh sb="1" eb="3">
      <t>チヨ</t>
    </rPh>
    <phoneticPr fontId="2"/>
  </si>
  <si>
    <t>まつくも</t>
    <phoneticPr fontId="2"/>
  </si>
  <si>
    <t>松雲</t>
    <rPh sb="0" eb="1">
      <t>マツ</t>
    </rPh>
    <rPh sb="1" eb="2">
      <t>クモ</t>
    </rPh>
    <phoneticPr fontId="2"/>
  </si>
  <si>
    <t>いとてるふく</t>
    <phoneticPr fontId="2"/>
  </si>
  <si>
    <t>糸輝福</t>
    <rPh sb="0" eb="1">
      <t>イト</t>
    </rPh>
    <rPh sb="1" eb="2">
      <t>テル</t>
    </rPh>
    <rPh sb="2" eb="3">
      <t>フク</t>
    </rPh>
    <phoneticPr fontId="2"/>
  </si>
  <si>
    <t>糸福（鹿児島）</t>
    <rPh sb="0" eb="1">
      <t>イト</t>
    </rPh>
    <rPh sb="1" eb="2">
      <t>フク</t>
    </rPh>
    <rPh sb="3" eb="6">
      <t>カゴシマ</t>
    </rPh>
    <phoneticPr fontId="2"/>
  </si>
  <si>
    <t>平茂勝</t>
    <rPh sb="0" eb="2">
      <t>ヒラシゲ</t>
    </rPh>
    <rPh sb="2" eb="3">
      <t>カツ</t>
    </rPh>
    <phoneticPr fontId="2"/>
  </si>
  <si>
    <t>いとふじかごしま</t>
    <phoneticPr fontId="2"/>
  </si>
  <si>
    <t>糸藤（鹿児島）</t>
    <rPh sb="0" eb="1">
      <t>イト</t>
    </rPh>
    <rPh sb="1" eb="2">
      <t>フジ</t>
    </rPh>
    <rPh sb="3" eb="6">
      <t>カゴシマ</t>
    </rPh>
    <phoneticPr fontId="2"/>
  </si>
  <si>
    <t>いととよ</t>
    <phoneticPr fontId="2"/>
  </si>
  <si>
    <t>糸豊</t>
    <rPh sb="0" eb="1">
      <t>イト</t>
    </rPh>
    <rPh sb="1" eb="2">
      <t>トヨ</t>
    </rPh>
    <phoneticPr fontId="2"/>
  </si>
  <si>
    <t>ふかさだまさ</t>
    <phoneticPr fontId="2"/>
  </si>
  <si>
    <t>深貞政</t>
    <rPh sb="0" eb="1">
      <t>フカ</t>
    </rPh>
    <rPh sb="1" eb="2">
      <t>サダ</t>
    </rPh>
    <rPh sb="2" eb="3">
      <t>セイ</t>
    </rPh>
    <phoneticPr fontId="2"/>
  </si>
  <si>
    <t>いとながざくら</t>
    <phoneticPr fontId="2"/>
  </si>
  <si>
    <t>糸永桜</t>
    <rPh sb="0" eb="3">
      <t>イトナガザクラ</t>
    </rPh>
    <phoneticPr fontId="2"/>
  </si>
  <si>
    <t>ふくざくら</t>
    <phoneticPr fontId="2"/>
  </si>
  <si>
    <t>福桜</t>
    <rPh sb="0" eb="2">
      <t>フクザクラ</t>
    </rPh>
    <phoneticPr fontId="2"/>
  </si>
  <si>
    <t>だい４なおよし７</t>
    <phoneticPr fontId="2"/>
  </si>
  <si>
    <t>第４直良７</t>
    <rPh sb="0" eb="1">
      <t>ダイ</t>
    </rPh>
    <rPh sb="2" eb="3">
      <t>ナオ</t>
    </rPh>
    <rPh sb="3" eb="4">
      <t>ヨ</t>
    </rPh>
    <phoneticPr fontId="2"/>
  </si>
  <si>
    <t>くらまつ</t>
    <phoneticPr fontId="2"/>
  </si>
  <si>
    <t>倉松</t>
    <rPh sb="0" eb="1">
      <t>クラ</t>
    </rPh>
    <rPh sb="1" eb="2">
      <t>マツ</t>
    </rPh>
    <phoneticPr fontId="2"/>
  </si>
  <si>
    <t>いとにしき２</t>
    <phoneticPr fontId="2"/>
  </si>
  <si>
    <t>糸錦２</t>
    <rPh sb="0" eb="2">
      <t>イトニシキ</t>
    </rPh>
    <phoneticPr fontId="2"/>
  </si>
  <si>
    <t>ぼうさん</t>
    <phoneticPr fontId="2"/>
  </si>
  <si>
    <t>坊三</t>
    <rPh sb="0" eb="1">
      <t>ボウ</t>
    </rPh>
    <rPh sb="1" eb="2">
      <t>サン</t>
    </rPh>
    <phoneticPr fontId="2"/>
  </si>
  <si>
    <t>第８福月</t>
    <rPh sb="0" eb="1">
      <t>ダイ８フクツキ</t>
    </rPh>
    <rPh sb="2" eb="3">
      <t>フクツキ_x0000_㸬</t>
    </rPh>
    <phoneticPr fontId="2"/>
  </si>
  <si>
    <t>ふたみつ２</t>
    <phoneticPr fontId="2"/>
  </si>
  <si>
    <t>双光２</t>
    <rPh sb="0" eb="1">
      <t>ソウコウ</t>
    </rPh>
    <rPh sb="1" eb="2">
      <t>コウ</t>
    </rPh>
    <phoneticPr fontId="2"/>
  </si>
  <si>
    <t>いとのり１８</t>
    <phoneticPr fontId="2"/>
  </si>
  <si>
    <t>糸徳１８</t>
    <rPh sb="0" eb="1">
      <t>イト</t>
    </rPh>
    <rPh sb="1" eb="2">
      <t>トク</t>
    </rPh>
    <phoneticPr fontId="2"/>
  </si>
  <si>
    <t>はなとく</t>
    <phoneticPr fontId="2"/>
  </si>
  <si>
    <t>花徳</t>
    <rPh sb="0" eb="1">
      <t>ハナ</t>
    </rPh>
    <rPh sb="1" eb="2">
      <t>トク</t>
    </rPh>
    <phoneticPr fontId="2"/>
  </si>
  <si>
    <t>はなまさ</t>
    <phoneticPr fontId="2"/>
  </si>
  <si>
    <t>花政</t>
    <rPh sb="0" eb="1">
      <t>ハナ</t>
    </rPh>
    <rPh sb="1" eb="2">
      <t>セイ</t>
    </rPh>
    <phoneticPr fontId="2"/>
  </si>
  <si>
    <t>はなひで</t>
    <phoneticPr fontId="2"/>
  </si>
  <si>
    <t>花秀</t>
    <rPh sb="0" eb="1">
      <t>ハナ</t>
    </rPh>
    <rPh sb="1" eb="2">
      <t>ヒデ</t>
    </rPh>
    <phoneticPr fontId="2"/>
  </si>
  <si>
    <t>青森</t>
    <rPh sb="0" eb="2">
      <t>アオモリ</t>
    </rPh>
    <phoneticPr fontId="2"/>
  </si>
  <si>
    <t>いとはな</t>
    <phoneticPr fontId="2"/>
  </si>
  <si>
    <t>糸花</t>
    <rPh sb="0" eb="1">
      <t>イト</t>
    </rPh>
    <rPh sb="1" eb="2">
      <t>ハナ</t>
    </rPh>
    <phoneticPr fontId="2"/>
  </si>
  <si>
    <t>←花桜の一代祖の始祖</t>
    <rPh sb="1" eb="2">
      <t>ハナ</t>
    </rPh>
    <rPh sb="2" eb="3">
      <t>サクラ</t>
    </rPh>
    <rPh sb="4" eb="5">
      <t>イチ</t>
    </rPh>
    <rPh sb="5" eb="6">
      <t>ダイ</t>
    </rPh>
    <rPh sb="6" eb="7">
      <t>ソ</t>
    </rPh>
    <rPh sb="8" eb="10">
      <t>シソ</t>
    </rPh>
    <phoneticPr fontId="2"/>
  </si>
  <si>
    <t>いとはな４</t>
    <phoneticPr fontId="2"/>
  </si>
  <si>
    <t>糸花４</t>
    <rPh sb="0" eb="1">
      <t>イトハナ４</t>
    </rPh>
    <phoneticPr fontId="2"/>
  </si>
  <si>
    <t>さかえ２</t>
    <phoneticPr fontId="2"/>
  </si>
  <si>
    <t>栄２</t>
    <rPh sb="0" eb="1">
      <t>サカエ</t>
    </rPh>
    <phoneticPr fontId="2"/>
  </si>
  <si>
    <t>城松</t>
    <rPh sb="0" eb="2">
      <t>シロマツ</t>
    </rPh>
    <phoneticPr fontId="2"/>
  </si>
  <si>
    <t>いとはる</t>
    <phoneticPr fontId="2"/>
  </si>
  <si>
    <t>糸治</t>
    <rPh sb="0" eb="1">
      <t>イトオサム</t>
    </rPh>
    <phoneticPr fontId="2"/>
  </si>
  <si>
    <t>だい２２ひらしげ</t>
    <phoneticPr fontId="2"/>
  </si>
  <si>
    <t>第２２平茂</t>
    <rPh sb="0" eb="1">
      <t>ダイ</t>
    </rPh>
    <rPh sb="3" eb="5">
      <t>ヒラシゲ</t>
    </rPh>
    <phoneticPr fontId="2"/>
  </si>
  <si>
    <t>いとはるざくら</t>
    <phoneticPr fontId="2"/>
  </si>
  <si>
    <t>糸晴桜</t>
    <rPh sb="0" eb="3">
      <t>イトハレザクラ</t>
    </rPh>
    <phoneticPr fontId="2"/>
  </si>
  <si>
    <t>糸晴波</t>
  </si>
  <si>
    <t>いとはるしげ</t>
    <phoneticPr fontId="2"/>
  </si>
  <si>
    <t>糸晴茂</t>
    <rPh sb="0" eb="1">
      <t>イト</t>
    </rPh>
    <rPh sb="1" eb="2">
      <t>ハ</t>
    </rPh>
    <rPh sb="2" eb="3">
      <t>シゲ</t>
    </rPh>
    <phoneticPr fontId="2"/>
  </si>
  <si>
    <t>平茂晴</t>
    <rPh sb="0" eb="1">
      <t>ヒラ</t>
    </rPh>
    <rPh sb="1" eb="2">
      <t>シゲル</t>
    </rPh>
    <rPh sb="2" eb="3">
      <t>ハ</t>
    </rPh>
    <phoneticPr fontId="2"/>
  </si>
  <si>
    <t>いとはれ</t>
    <phoneticPr fontId="2"/>
  </si>
  <si>
    <t>糸晴</t>
    <rPh sb="0" eb="1">
      <t>イト</t>
    </rPh>
    <rPh sb="1" eb="2">
      <t>ハ</t>
    </rPh>
    <phoneticPr fontId="2"/>
  </si>
  <si>
    <t>きくたに</t>
    <phoneticPr fontId="2"/>
  </si>
  <si>
    <t>菊谷</t>
    <rPh sb="0" eb="1">
      <t>キク</t>
    </rPh>
    <rPh sb="1" eb="2">
      <t>タニ</t>
    </rPh>
    <phoneticPr fontId="2"/>
  </si>
  <si>
    <t>福昌</t>
    <rPh sb="0" eb="1">
      <t>フク</t>
    </rPh>
    <rPh sb="1" eb="2">
      <t>マサ</t>
    </rPh>
    <phoneticPr fontId="2"/>
  </si>
  <si>
    <t>第７糸桜</t>
  </si>
  <si>
    <t>福金波</t>
  </si>
  <si>
    <t>晴美</t>
  </si>
  <si>
    <t>だい４ふくはな</t>
    <phoneticPr fontId="2"/>
  </si>
  <si>
    <t>第４福花</t>
  </si>
  <si>
    <t>いとはるみ</t>
    <phoneticPr fontId="2"/>
  </si>
  <si>
    <t>糸晴美</t>
    <rPh sb="0" eb="1">
      <t>イト</t>
    </rPh>
    <rPh sb="1" eb="3">
      <t>ハルミ</t>
    </rPh>
    <phoneticPr fontId="2"/>
  </si>
  <si>
    <t>だい８よしはな</t>
    <phoneticPr fontId="2"/>
  </si>
  <si>
    <t>第８芳華</t>
    <rPh sb="0" eb="1">
      <t>ダイ</t>
    </rPh>
    <rPh sb="2" eb="3">
      <t>ヨシ</t>
    </rPh>
    <rPh sb="3" eb="4">
      <t>ハナ</t>
    </rPh>
    <phoneticPr fontId="2"/>
  </si>
  <si>
    <t>だい３ふじはな</t>
    <phoneticPr fontId="2"/>
  </si>
  <si>
    <t>長崎</t>
    <rPh sb="0" eb="2">
      <t>ナガサキ</t>
    </rPh>
    <phoneticPr fontId="2"/>
  </si>
  <si>
    <t>いとはれいわて</t>
    <phoneticPr fontId="2"/>
  </si>
  <si>
    <t>糸晴（岩手）</t>
    <rPh sb="0" eb="1">
      <t>イト</t>
    </rPh>
    <rPh sb="1" eb="2">
      <t>ハ</t>
    </rPh>
    <rPh sb="3" eb="5">
      <t>イワテ</t>
    </rPh>
    <phoneticPr fontId="2"/>
  </si>
  <si>
    <t>栄２</t>
    <rPh sb="0" eb="1">
      <t>サカ</t>
    </rPh>
    <phoneticPr fontId="2"/>
  </si>
  <si>
    <t>城松</t>
    <rPh sb="0" eb="1">
      <t>シロ</t>
    </rPh>
    <rPh sb="1" eb="2">
      <t>マツ</t>
    </rPh>
    <phoneticPr fontId="2"/>
  </si>
  <si>
    <t>だい１だいえい</t>
    <phoneticPr fontId="2"/>
  </si>
  <si>
    <t>いとはれしまね</t>
    <phoneticPr fontId="2"/>
  </si>
  <si>
    <t>糸晴（島根）</t>
    <rPh sb="0" eb="1">
      <t>イト</t>
    </rPh>
    <rPh sb="1" eb="2">
      <t>ハ</t>
    </rPh>
    <rPh sb="3" eb="5">
      <t>シマネ</t>
    </rPh>
    <phoneticPr fontId="2"/>
  </si>
  <si>
    <t>いとはれふくしま</t>
    <phoneticPr fontId="2"/>
  </si>
  <si>
    <t>糸晴(福島）</t>
    <rPh sb="0" eb="1">
      <t>イト</t>
    </rPh>
    <rPh sb="1" eb="2">
      <t>ハ</t>
    </rPh>
    <rPh sb="3" eb="5">
      <t>フクシマ</t>
    </rPh>
    <phoneticPr fontId="2"/>
  </si>
  <si>
    <t>だい３かいうん</t>
    <phoneticPr fontId="2"/>
  </si>
  <si>
    <t>第３開運</t>
    <rPh sb="0" eb="1">
      <t>ダイ</t>
    </rPh>
    <rPh sb="2" eb="4">
      <t>カイウン</t>
    </rPh>
    <phoneticPr fontId="2"/>
  </si>
  <si>
    <t>糸光◆</t>
    <phoneticPr fontId="2"/>
  </si>
  <si>
    <t>第１４茂</t>
    <rPh sb="0" eb="1">
      <t>ダイ</t>
    </rPh>
    <rPh sb="3" eb="4">
      <t>シゲ</t>
    </rPh>
    <phoneticPr fontId="2"/>
  </si>
  <si>
    <t>双光２</t>
    <rPh sb="0" eb="1">
      <t>ソウ</t>
    </rPh>
    <rPh sb="1" eb="2">
      <t>ヒカリ</t>
    </rPh>
    <phoneticPr fontId="2"/>
  </si>
  <si>
    <t>なかむら</t>
    <phoneticPr fontId="2"/>
  </si>
  <si>
    <t>仲村</t>
    <rPh sb="0" eb="2">
      <t>ナカムラ</t>
    </rPh>
    <phoneticPr fontId="2"/>
  </si>
  <si>
    <t>たかもりしまね</t>
    <phoneticPr fontId="2"/>
  </si>
  <si>
    <t>隆盛</t>
    <rPh sb="0" eb="2">
      <t>リュウセイ</t>
    </rPh>
    <phoneticPr fontId="2"/>
  </si>
  <si>
    <t>糸秀</t>
    <rPh sb="0" eb="1">
      <t>イト</t>
    </rPh>
    <rPh sb="1" eb="2">
      <t>シュウ</t>
    </rPh>
    <phoneticPr fontId="2"/>
  </si>
  <si>
    <t>ひでやす</t>
    <phoneticPr fontId="2"/>
  </si>
  <si>
    <t>秀安</t>
    <rPh sb="0" eb="2">
      <t>ヒデヤス</t>
    </rPh>
    <phoneticPr fontId="2"/>
  </si>
  <si>
    <t>第４福花</t>
    <rPh sb="0" eb="1">
      <t>ダイ</t>
    </rPh>
    <phoneticPr fontId="2"/>
  </si>
  <si>
    <t>だい２ひかり</t>
    <phoneticPr fontId="2"/>
  </si>
  <si>
    <t>いとひでしげ</t>
    <phoneticPr fontId="2"/>
  </si>
  <si>
    <t>糸秀茂</t>
    <rPh sb="0" eb="1">
      <t>イト</t>
    </rPh>
    <rPh sb="1" eb="2">
      <t>ヒデ</t>
    </rPh>
    <rPh sb="2" eb="3">
      <t>シゲ</t>
    </rPh>
    <phoneticPr fontId="2"/>
  </si>
  <si>
    <t>東平茂</t>
    <rPh sb="0" eb="1">
      <t>アズマ</t>
    </rPh>
    <rPh sb="1" eb="2">
      <t>ヒラ</t>
    </rPh>
    <rPh sb="2" eb="3">
      <t>シゲ</t>
    </rPh>
    <phoneticPr fontId="2"/>
  </si>
  <si>
    <t>糸秀</t>
    <rPh sb="0" eb="2">
      <t>イトヒデ</t>
    </rPh>
    <phoneticPr fontId="2"/>
  </si>
  <si>
    <t>鹿秀土井</t>
    <rPh sb="0" eb="1">
      <t>シカ</t>
    </rPh>
    <rPh sb="1" eb="2">
      <t>ヒデ</t>
    </rPh>
    <rPh sb="2" eb="4">
      <t>ドイ</t>
    </rPh>
    <phoneticPr fontId="2"/>
  </si>
  <si>
    <t>だい２０けだか</t>
    <phoneticPr fontId="2"/>
  </si>
  <si>
    <t>第２０気高</t>
    <rPh sb="0" eb="1">
      <t>ダイ</t>
    </rPh>
    <rPh sb="3" eb="5">
      <t>ケダカ</t>
    </rPh>
    <phoneticPr fontId="2"/>
  </si>
  <si>
    <t>事業団</t>
    <rPh sb="0" eb="3">
      <t>ジギョウダン</t>
    </rPh>
    <phoneticPr fontId="2"/>
  </si>
  <si>
    <t>いとひめ</t>
    <phoneticPr fontId="2"/>
  </si>
  <si>
    <t>糸姫</t>
    <rPh sb="0" eb="1">
      <t>イト</t>
    </rPh>
    <rPh sb="1" eb="2">
      <t>ヒメ</t>
    </rPh>
    <phoneticPr fontId="2"/>
  </si>
  <si>
    <t>大道</t>
    <rPh sb="0" eb="2">
      <t>ダイドウ</t>
    </rPh>
    <phoneticPr fontId="2"/>
  </si>
  <si>
    <t>かいざん</t>
    <phoneticPr fontId="2"/>
  </si>
  <si>
    <t>いとひらしげ</t>
    <phoneticPr fontId="2"/>
  </si>
  <si>
    <t>糸平茂</t>
    <rPh sb="0" eb="1">
      <t>イト</t>
    </rPh>
    <rPh sb="1" eb="2">
      <t>ヒラ</t>
    </rPh>
    <rPh sb="2" eb="3">
      <t>シゲ</t>
    </rPh>
    <phoneticPr fontId="2"/>
  </si>
  <si>
    <t>P黒１７６</t>
    <rPh sb="1" eb="2">
      <t>クロ</t>
    </rPh>
    <phoneticPr fontId="2"/>
  </si>
  <si>
    <t>糸平茂(鳥取)</t>
    <rPh sb="0" eb="1">
      <t>イト</t>
    </rPh>
    <rPh sb="1" eb="2">
      <t>ヒラ</t>
    </rPh>
    <rPh sb="2" eb="3">
      <t>シゲル</t>
    </rPh>
    <rPh sb="4" eb="6">
      <t>トットリ</t>
    </rPh>
    <phoneticPr fontId="2"/>
  </si>
  <si>
    <t>だい５けだか</t>
    <phoneticPr fontId="2"/>
  </si>
  <si>
    <t>第５気高</t>
    <rPh sb="0" eb="1">
      <t>ダイ</t>
    </rPh>
    <rPh sb="2" eb="4">
      <t>ケダカ</t>
    </rPh>
    <phoneticPr fontId="2"/>
  </si>
  <si>
    <t>だい５０あんぼ</t>
    <phoneticPr fontId="2"/>
  </si>
  <si>
    <t>第５０安保</t>
    <rPh sb="0" eb="1">
      <t>ダイ</t>
    </rPh>
    <rPh sb="3" eb="5">
      <t>アンボ</t>
    </rPh>
    <phoneticPr fontId="2"/>
  </si>
  <si>
    <t>いとひらふく</t>
    <phoneticPr fontId="2"/>
  </si>
  <si>
    <t>糸平福</t>
    <rPh sb="0" eb="3">
      <t>イトヒラフク</t>
    </rPh>
    <phoneticPr fontId="2"/>
  </si>
  <si>
    <t>いとひろ２</t>
    <phoneticPr fontId="2"/>
  </si>
  <si>
    <t>糸弘２</t>
    <rPh sb="0" eb="1">
      <t>イト</t>
    </rPh>
    <rPh sb="1" eb="2">
      <t>ヒロ</t>
    </rPh>
    <phoneticPr fontId="2"/>
  </si>
  <si>
    <t>いとひろざくら</t>
    <phoneticPr fontId="2"/>
  </si>
  <si>
    <t>糸弘桜</t>
    <rPh sb="0" eb="3">
      <t>イトヒロザクラ</t>
    </rPh>
    <phoneticPr fontId="2"/>
  </si>
  <si>
    <t>糸弘２</t>
    <rPh sb="0" eb="1">
      <t>イトヒロ２</t>
    </rPh>
    <phoneticPr fontId="2"/>
  </si>
  <si>
    <t>糸光◆</t>
    <rPh sb="0" eb="2">
      <t>イトヒカリ</t>
    </rPh>
    <phoneticPr fontId="2"/>
  </si>
  <si>
    <t>糸福（岐阜）</t>
    <rPh sb="3" eb="5">
      <t>ギフ</t>
    </rPh>
    <phoneticPr fontId="2"/>
  </si>
  <si>
    <t>賢晴</t>
  </si>
  <si>
    <t>とよはれ</t>
    <phoneticPr fontId="2"/>
  </si>
  <si>
    <t>豊晴</t>
  </si>
  <si>
    <t>松花</t>
  </si>
  <si>
    <t>いとふく１６５の９</t>
    <phoneticPr fontId="2"/>
  </si>
  <si>
    <t>糸福１６５の９</t>
    <rPh sb="0" eb="1">
      <t>イト</t>
    </rPh>
    <rPh sb="1" eb="2">
      <t>フク</t>
    </rPh>
    <phoneticPr fontId="2"/>
  </si>
  <si>
    <t>だい３６さかえりゅう</t>
    <phoneticPr fontId="2"/>
  </si>
  <si>
    <t>いとふく１７１の８</t>
    <phoneticPr fontId="2"/>
  </si>
  <si>
    <t>糸福171の８</t>
  </si>
  <si>
    <t>やすなみ</t>
    <phoneticPr fontId="2"/>
  </si>
  <si>
    <t>安波</t>
    <rPh sb="0" eb="2">
      <t>ヤスナミ</t>
    </rPh>
    <phoneticPr fontId="2"/>
  </si>
  <si>
    <t>とみきよ</t>
    <phoneticPr fontId="2"/>
  </si>
  <si>
    <t>富清</t>
    <rPh sb="0" eb="1">
      <t>トミ</t>
    </rPh>
    <rPh sb="1" eb="2">
      <t>キヨ</t>
    </rPh>
    <phoneticPr fontId="2"/>
  </si>
  <si>
    <t>清美</t>
    <rPh sb="0" eb="2">
      <t>キヨミ</t>
    </rPh>
    <phoneticPr fontId="2"/>
  </si>
  <si>
    <t>第３６栄竜</t>
    <rPh sb="0" eb="1">
      <t>ダイ</t>
    </rPh>
    <rPh sb="3" eb="4">
      <t>サカエ</t>
    </rPh>
    <rPh sb="4" eb="5">
      <t>リュウ</t>
    </rPh>
    <phoneticPr fontId="2"/>
  </si>
  <si>
    <t>わかはる</t>
    <phoneticPr fontId="2"/>
  </si>
  <si>
    <t>安福</t>
    <phoneticPr fontId="2"/>
  </si>
  <si>
    <t>だい３こうふく</t>
    <phoneticPr fontId="2"/>
  </si>
  <si>
    <t>第３幸福</t>
    <rPh sb="0" eb="1">
      <t>ダイ</t>
    </rPh>
    <rPh sb="2" eb="4">
      <t>コウフク</t>
    </rPh>
    <phoneticPr fontId="2"/>
  </si>
  <si>
    <t>だい２せきにし</t>
    <phoneticPr fontId="2"/>
  </si>
  <si>
    <t>いとふくさかえ</t>
    <phoneticPr fontId="2"/>
  </si>
  <si>
    <t>糸福栄</t>
    <rPh sb="0" eb="1">
      <t>イト</t>
    </rPh>
    <rPh sb="1" eb="2">
      <t>フク</t>
    </rPh>
    <rPh sb="2" eb="3">
      <t>サカエ</t>
    </rPh>
    <phoneticPr fontId="2"/>
  </si>
  <si>
    <t>やえさかえ</t>
    <phoneticPr fontId="2"/>
  </si>
  <si>
    <t>八重栄</t>
    <rPh sb="0" eb="2">
      <t>ヤエ</t>
    </rPh>
    <rPh sb="2" eb="3">
      <t>サカエ</t>
    </rPh>
    <phoneticPr fontId="2"/>
  </si>
  <si>
    <t>しんもり５</t>
    <phoneticPr fontId="2"/>
  </si>
  <si>
    <t>新守５</t>
    <rPh sb="0" eb="1">
      <t>シン</t>
    </rPh>
    <rPh sb="1" eb="2">
      <t>モリ</t>
    </rPh>
    <phoneticPr fontId="2"/>
  </si>
  <si>
    <t>糸藤(岡山）</t>
    <rPh sb="0" eb="1">
      <t>イト</t>
    </rPh>
    <rPh sb="1" eb="2">
      <t>フジ</t>
    </rPh>
    <rPh sb="3" eb="5">
      <t>オカヤマ</t>
    </rPh>
    <phoneticPr fontId="2"/>
  </si>
  <si>
    <t>だい６ふじさかり</t>
    <phoneticPr fontId="2"/>
  </si>
  <si>
    <t>第６藤盛</t>
    <rPh sb="0" eb="1">
      <t>ダイ</t>
    </rPh>
    <rPh sb="2" eb="3">
      <t>フジ</t>
    </rPh>
    <rPh sb="3" eb="4">
      <t>モ</t>
    </rPh>
    <phoneticPr fontId="2"/>
  </si>
  <si>
    <t>だい５６やすのぶ</t>
    <phoneticPr fontId="2"/>
  </si>
  <si>
    <t>第５６保信</t>
    <rPh sb="0" eb="1">
      <t>ダイ</t>
    </rPh>
    <rPh sb="3" eb="4">
      <t>ホ</t>
    </rPh>
    <rPh sb="4" eb="5">
      <t>シン</t>
    </rPh>
    <phoneticPr fontId="2"/>
  </si>
  <si>
    <t>だい２やすやま</t>
    <phoneticPr fontId="2"/>
  </si>
  <si>
    <t>第２安山</t>
    <rPh sb="0" eb="1">
      <t>ダイ</t>
    </rPh>
    <rPh sb="2" eb="3">
      <t>ヤス</t>
    </rPh>
    <rPh sb="3" eb="4">
      <t>ヤマ</t>
    </rPh>
    <phoneticPr fontId="2"/>
  </si>
  <si>
    <t>だい２ふじ</t>
    <phoneticPr fontId="2"/>
  </si>
  <si>
    <t>いとふじおおいた</t>
    <phoneticPr fontId="2"/>
  </si>
  <si>
    <t>糸藤(大分）</t>
    <rPh sb="0" eb="1">
      <t>イト</t>
    </rPh>
    <rPh sb="1" eb="2">
      <t>フジ</t>
    </rPh>
    <rPh sb="3" eb="5">
      <t>オオイタ</t>
    </rPh>
    <phoneticPr fontId="2"/>
  </si>
  <si>
    <t>だい２しろあさ</t>
    <phoneticPr fontId="2"/>
  </si>
  <si>
    <t>第２城麻</t>
    <rPh sb="0" eb="1">
      <t>ダイ</t>
    </rPh>
    <rPh sb="2" eb="3">
      <t>シロ</t>
    </rPh>
    <rPh sb="3" eb="4">
      <t>アサ</t>
    </rPh>
    <phoneticPr fontId="2"/>
  </si>
  <si>
    <t>大分</t>
    <rPh sb="0" eb="2">
      <t>オオイタ</t>
    </rPh>
    <phoneticPr fontId="2"/>
  </si>
  <si>
    <t>いとふじおきなわ</t>
    <phoneticPr fontId="2"/>
  </si>
  <si>
    <t>糸富士(沖縄）</t>
    <rPh sb="0" eb="1">
      <t>イト</t>
    </rPh>
    <rPh sb="1" eb="3">
      <t>フジ</t>
    </rPh>
    <rPh sb="4" eb="6">
      <t>オキナワ</t>
    </rPh>
    <phoneticPr fontId="2"/>
  </si>
  <si>
    <t>第１高川</t>
    <rPh sb="0" eb="1">
      <t>ダイ</t>
    </rPh>
    <rPh sb="2" eb="4">
      <t>タカガワ</t>
    </rPh>
    <phoneticPr fontId="2"/>
  </si>
  <si>
    <t>糸藤(鹿児島）</t>
    <rPh sb="0" eb="1">
      <t>イト</t>
    </rPh>
    <rPh sb="1" eb="2">
      <t>フジ</t>
    </rPh>
    <rPh sb="3" eb="6">
      <t>カゴシマ</t>
    </rPh>
    <phoneticPr fontId="2"/>
  </si>
  <si>
    <t>いとみ</t>
    <phoneticPr fontId="2"/>
  </si>
  <si>
    <t>糸美</t>
    <rPh sb="0" eb="1">
      <t>イト</t>
    </rPh>
    <rPh sb="1" eb="2">
      <t>ミ</t>
    </rPh>
    <phoneticPr fontId="2"/>
  </si>
  <si>
    <t>だいゆう</t>
    <phoneticPr fontId="2"/>
  </si>
  <si>
    <t>大雄</t>
    <rPh sb="0" eb="1">
      <t>ダイ</t>
    </rPh>
    <rPh sb="1" eb="2">
      <t>オス</t>
    </rPh>
    <phoneticPr fontId="2"/>
  </si>
  <si>
    <t>いとまさ</t>
    <phoneticPr fontId="2"/>
  </si>
  <si>
    <t>糸政</t>
    <rPh sb="0" eb="1">
      <t>イトマサ</t>
    </rPh>
    <rPh sb="1" eb="2">
      <t>セイジ</t>
    </rPh>
    <phoneticPr fontId="2"/>
  </si>
  <si>
    <t>だい２おかの</t>
    <phoneticPr fontId="2"/>
  </si>
  <si>
    <t>第２岡野</t>
    <rPh sb="0" eb="1">
      <t>ダイ２オカノ</t>
    </rPh>
    <phoneticPr fontId="2"/>
  </si>
  <si>
    <t>だい４なおら７</t>
    <phoneticPr fontId="2"/>
  </si>
  <si>
    <t>第４直良７</t>
    <rPh sb="0" eb="1">
      <t>ダイ</t>
    </rPh>
    <rPh sb="2" eb="4">
      <t>ナオラ</t>
    </rPh>
    <phoneticPr fontId="2"/>
  </si>
  <si>
    <t>いとまつ</t>
    <phoneticPr fontId="2"/>
  </si>
  <si>
    <t>糸松</t>
    <rPh sb="0" eb="1">
      <t>イトマツ</t>
    </rPh>
    <phoneticPr fontId="2"/>
  </si>
  <si>
    <t>くらさかえ</t>
    <phoneticPr fontId="2"/>
  </si>
  <si>
    <t>倉栄</t>
    <rPh sb="0" eb="2">
      <t>クラサカエ</t>
    </rPh>
    <phoneticPr fontId="2"/>
  </si>
  <si>
    <t>だい５ふくはな</t>
    <phoneticPr fontId="2"/>
  </si>
  <si>
    <t>第５福花</t>
    <rPh sb="0" eb="1">
      <t>ダイ</t>
    </rPh>
    <rPh sb="2" eb="4">
      <t>フクハナ</t>
    </rPh>
    <phoneticPr fontId="2"/>
  </si>
  <si>
    <t>いとまつしげ</t>
    <phoneticPr fontId="2"/>
  </si>
  <si>
    <t>糸松茂</t>
    <rPh sb="0" eb="1">
      <t>イト</t>
    </rPh>
    <rPh sb="1" eb="2">
      <t>マツ</t>
    </rPh>
    <rPh sb="2" eb="3">
      <t>シゲ</t>
    </rPh>
    <phoneticPr fontId="2"/>
  </si>
  <si>
    <t>いとまつなみ</t>
    <phoneticPr fontId="2"/>
  </si>
  <si>
    <t>糸松波</t>
    <rPh sb="0" eb="1">
      <t>イト</t>
    </rPh>
    <rPh sb="1" eb="2">
      <t>マツ</t>
    </rPh>
    <rPh sb="2" eb="3">
      <t>ナミ</t>
    </rPh>
    <phoneticPr fontId="2"/>
  </si>
  <si>
    <t>だい２なみしげ</t>
    <phoneticPr fontId="2"/>
  </si>
  <si>
    <t>第２波茂</t>
    <rPh sb="0" eb="1">
      <t>ダイ</t>
    </rPh>
    <rPh sb="2" eb="3">
      <t>ナミ</t>
    </rPh>
    <rPh sb="3" eb="4">
      <t>シゲ</t>
    </rPh>
    <phoneticPr fontId="2"/>
  </si>
  <si>
    <t>しげいとなみ</t>
    <phoneticPr fontId="2"/>
  </si>
  <si>
    <t>茂糸波</t>
    <rPh sb="0" eb="1">
      <t>シゲ</t>
    </rPh>
    <rPh sb="1" eb="2">
      <t>イト</t>
    </rPh>
    <rPh sb="2" eb="3">
      <t>ナミ</t>
    </rPh>
    <phoneticPr fontId="2"/>
  </si>
  <si>
    <t>P黒７４５</t>
    <rPh sb="1" eb="2">
      <t>クロ</t>
    </rPh>
    <phoneticPr fontId="2"/>
  </si>
  <si>
    <t>まつりゅう</t>
    <phoneticPr fontId="2"/>
  </si>
  <si>
    <t>松竜</t>
    <rPh sb="0" eb="1">
      <t>マツ</t>
    </rPh>
    <rPh sb="1" eb="2">
      <t>リュウ</t>
    </rPh>
    <phoneticPr fontId="2"/>
  </si>
  <si>
    <t>いとまん</t>
    <phoneticPr fontId="2"/>
  </si>
  <si>
    <t>糸満</t>
    <rPh sb="0" eb="1">
      <t>イト</t>
    </rPh>
    <rPh sb="1" eb="2">
      <t>ミツ</t>
    </rPh>
    <phoneticPr fontId="2"/>
  </si>
  <si>
    <t>だい１はなくに</t>
    <phoneticPr fontId="2"/>
  </si>
  <si>
    <t>第１花国</t>
    <rPh sb="0" eb="1">
      <t>ダイ</t>
    </rPh>
    <rPh sb="2" eb="4">
      <t>ハナクニ</t>
    </rPh>
    <phoneticPr fontId="2"/>
  </si>
  <si>
    <t>安福165の９</t>
    <rPh sb="0" eb="7">
      <t>イチロクゴ</t>
    </rPh>
    <phoneticPr fontId="2"/>
  </si>
  <si>
    <t>百万石</t>
    <rPh sb="0" eb="2">
      <t>ヒャクマン</t>
    </rPh>
    <rPh sb="2" eb="3">
      <t>ゴク</t>
    </rPh>
    <phoneticPr fontId="2"/>
  </si>
  <si>
    <t>ふたば２</t>
    <phoneticPr fontId="2"/>
  </si>
  <si>
    <t>二葉２</t>
    <rPh sb="0" eb="2">
      <t>フタバ</t>
    </rPh>
    <phoneticPr fontId="2"/>
  </si>
  <si>
    <t>いとやすぎく</t>
    <phoneticPr fontId="2"/>
  </si>
  <si>
    <t>糸安菊</t>
    <rPh sb="0" eb="1">
      <t>イト</t>
    </rPh>
    <rPh sb="1" eb="2">
      <t>ヤス</t>
    </rPh>
    <rPh sb="2" eb="3">
      <t>ギク</t>
    </rPh>
    <phoneticPr fontId="2"/>
  </si>
  <si>
    <t>いとやすさかえ</t>
    <phoneticPr fontId="2"/>
  </si>
  <si>
    <t>糸安栄</t>
    <rPh sb="0" eb="1">
      <t>イトヤスサカエ</t>
    </rPh>
    <rPh sb="1" eb="3">
      <t>ヤスサカエ_x0000_</t>
    </rPh>
    <phoneticPr fontId="2"/>
  </si>
  <si>
    <t>糸弘２</t>
    <rPh sb="0" eb="1">
      <t>イトヒロ</t>
    </rPh>
    <rPh sb="1" eb="2">
      <t>ヒロ</t>
    </rPh>
    <phoneticPr fontId="2"/>
  </si>
  <si>
    <t>こうほう</t>
    <phoneticPr fontId="2"/>
  </si>
  <si>
    <t>香峰</t>
    <rPh sb="0" eb="1">
      <t>コウホウ</t>
    </rPh>
    <rPh sb="1" eb="2">
      <t>ホウ</t>
    </rPh>
    <phoneticPr fontId="2"/>
  </si>
  <si>
    <t>いとやすしげ</t>
    <phoneticPr fontId="2"/>
  </si>
  <si>
    <t>糸安茂</t>
    <rPh sb="0" eb="1">
      <t>イト</t>
    </rPh>
    <rPh sb="1" eb="2">
      <t>ヤス</t>
    </rPh>
    <rPh sb="2" eb="3">
      <t>シゲ</t>
    </rPh>
    <phoneticPr fontId="2"/>
  </si>
  <si>
    <t>ふくよし</t>
    <phoneticPr fontId="2"/>
  </si>
  <si>
    <t>福芳</t>
    <rPh sb="0" eb="1">
      <t>フク</t>
    </rPh>
    <rPh sb="1" eb="2">
      <t>ヨシ</t>
    </rPh>
    <phoneticPr fontId="2"/>
  </si>
  <si>
    <t>いとやすつね</t>
    <phoneticPr fontId="2"/>
  </si>
  <si>
    <t>糸安恒</t>
    <rPh sb="0" eb="1">
      <t>イト</t>
    </rPh>
    <rPh sb="1" eb="2">
      <t>ヤス</t>
    </rPh>
    <rPh sb="2" eb="3">
      <t>ツネ</t>
    </rPh>
    <phoneticPr fontId="2"/>
  </si>
  <si>
    <t>たからぎ５</t>
    <phoneticPr fontId="2"/>
  </si>
  <si>
    <t>宝木５</t>
    <rPh sb="0" eb="1">
      <t>タカラ</t>
    </rPh>
    <rPh sb="1" eb="2">
      <t>キ</t>
    </rPh>
    <phoneticPr fontId="2"/>
  </si>
  <si>
    <t>かんいぶ</t>
    <phoneticPr fontId="2"/>
  </si>
  <si>
    <t>勘伊府</t>
    <rPh sb="0" eb="1">
      <t>カン</t>
    </rPh>
    <rPh sb="1" eb="3">
      <t>イブ</t>
    </rPh>
    <phoneticPr fontId="2"/>
  </si>
  <si>
    <t>いとやすとみ</t>
    <phoneticPr fontId="2"/>
  </si>
  <si>
    <t>糸安富</t>
    <rPh sb="0" eb="3">
      <t>イトヤストミ</t>
    </rPh>
    <phoneticPr fontId="2"/>
  </si>
  <si>
    <t>糸晴（佐賀）</t>
    <rPh sb="0" eb="2">
      <t>イトハレ</t>
    </rPh>
    <rPh sb="3" eb="5">
      <t>サガ</t>
    </rPh>
    <phoneticPr fontId="2"/>
  </si>
  <si>
    <t>きくかね</t>
    <phoneticPr fontId="2"/>
  </si>
  <si>
    <t>菊金</t>
    <rPh sb="0" eb="2">
      <t>キクカネ</t>
    </rPh>
    <phoneticPr fontId="2"/>
  </si>
  <si>
    <t>いとやすひら</t>
    <phoneticPr fontId="2"/>
  </si>
  <si>
    <t>糸安平</t>
    <rPh sb="0" eb="1">
      <t>イト</t>
    </rPh>
    <rPh sb="1" eb="2">
      <t>ヤス</t>
    </rPh>
    <rPh sb="2" eb="3">
      <t>ヒラ</t>
    </rPh>
    <phoneticPr fontId="2"/>
  </si>
  <si>
    <t>安平</t>
    <rPh sb="0" eb="1">
      <t>ヤス</t>
    </rPh>
    <rPh sb="1" eb="2">
      <t>ヒラ</t>
    </rPh>
    <phoneticPr fontId="2"/>
  </si>
  <si>
    <t>賢晴</t>
    <rPh sb="0" eb="1">
      <t>ケン</t>
    </rPh>
    <rPh sb="1" eb="2">
      <t>ハ</t>
    </rPh>
    <phoneticPr fontId="2"/>
  </si>
  <si>
    <t>宮城</t>
    <rPh sb="0" eb="2">
      <t>ミヤギ</t>
    </rPh>
    <phoneticPr fontId="2"/>
  </si>
  <si>
    <t>いとやすみね</t>
    <phoneticPr fontId="2"/>
  </si>
  <si>
    <t>糸安峰</t>
    <rPh sb="0" eb="1">
      <t>イト</t>
    </rPh>
    <rPh sb="1" eb="2">
      <t>ヤス</t>
    </rPh>
    <rPh sb="2" eb="3">
      <t>ミネ</t>
    </rPh>
    <phoneticPr fontId="2"/>
  </si>
  <si>
    <t>やすざかえ</t>
    <phoneticPr fontId="2"/>
  </si>
  <si>
    <t>安栄</t>
    <rPh sb="0" eb="1">
      <t>ヤス</t>
    </rPh>
    <rPh sb="1" eb="2">
      <t>サカエ</t>
    </rPh>
    <phoneticPr fontId="2"/>
  </si>
  <si>
    <t>だい２まつりゅう</t>
    <phoneticPr fontId="2"/>
  </si>
  <si>
    <t>第２松龍</t>
    <rPh sb="0" eb="1">
      <t>ダイ</t>
    </rPh>
    <rPh sb="2" eb="3">
      <t>マツ</t>
    </rPh>
    <rPh sb="3" eb="4">
      <t>リュウ</t>
    </rPh>
    <phoneticPr fontId="2"/>
  </si>
  <si>
    <t>いなだ</t>
    <phoneticPr fontId="2"/>
  </si>
  <si>
    <t>稲田</t>
    <rPh sb="0" eb="2">
      <t>イナダ</t>
    </rPh>
    <phoneticPr fontId="2"/>
  </si>
  <si>
    <t>のぎ</t>
    <phoneticPr fontId="2"/>
  </si>
  <si>
    <t>いのうえ</t>
    <phoneticPr fontId="2"/>
  </si>
  <si>
    <t>井上</t>
    <rPh sb="0" eb="2">
      <t>イノウエ</t>
    </rPh>
    <phoneticPr fontId="2"/>
  </si>
  <si>
    <t>柿之木</t>
    <rPh sb="0" eb="1">
      <t>カキ</t>
    </rPh>
    <rPh sb="1" eb="2">
      <t>ノ</t>
    </rPh>
    <rPh sb="2" eb="3">
      <t>キ</t>
    </rPh>
    <phoneticPr fontId="2"/>
  </si>
  <si>
    <t>かめきく</t>
    <phoneticPr fontId="2"/>
  </si>
  <si>
    <t>亀菊</t>
    <rPh sb="0" eb="1">
      <t>カメ</t>
    </rPh>
    <rPh sb="1" eb="2">
      <t>キク</t>
    </rPh>
    <phoneticPr fontId="2"/>
  </si>
  <si>
    <t>いのうえひょうご</t>
    <phoneticPr fontId="2"/>
  </si>
  <si>
    <t>井上（兵庫）</t>
    <rPh sb="0" eb="2">
      <t>イノウエ</t>
    </rPh>
    <rPh sb="3" eb="5">
      <t>ヒョウゴ</t>
    </rPh>
    <phoneticPr fontId="2"/>
  </si>
  <si>
    <t>中土井</t>
    <rPh sb="0" eb="1">
      <t>ナカ</t>
    </rPh>
    <rPh sb="1" eb="3">
      <t>ドイ</t>
    </rPh>
    <phoneticPr fontId="2"/>
  </si>
  <si>
    <t>いのぶ</t>
    <phoneticPr fontId="2"/>
  </si>
  <si>
    <t>井ノ武</t>
    <rPh sb="0" eb="1">
      <t>イ</t>
    </rPh>
    <rPh sb="2" eb="3">
      <t>ブ</t>
    </rPh>
    <phoneticPr fontId="2"/>
  </si>
  <si>
    <t>いばらきたやす</t>
    <phoneticPr fontId="2"/>
  </si>
  <si>
    <t>茨北安</t>
    <rPh sb="0" eb="1">
      <t>イバラ</t>
    </rPh>
    <rPh sb="1" eb="2">
      <t>キタ</t>
    </rPh>
    <rPh sb="2" eb="3">
      <t>ヤス</t>
    </rPh>
    <phoneticPr fontId="2"/>
  </si>
  <si>
    <t>たぎく</t>
    <phoneticPr fontId="2"/>
  </si>
  <si>
    <t>田菊</t>
    <rPh sb="0" eb="1">
      <t>タ</t>
    </rPh>
    <rPh sb="1" eb="2">
      <t>キク</t>
    </rPh>
    <phoneticPr fontId="2"/>
  </si>
  <si>
    <t>いぶもり</t>
    <phoneticPr fontId="2"/>
  </si>
  <si>
    <t>伊府森</t>
    <rPh sb="0" eb="2">
      <t>イブ</t>
    </rPh>
    <rPh sb="2" eb="3">
      <t>モリ</t>
    </rPh>
    <phoneticPr fontId="2"/>
  </si>
  <si>
    <t>だい４もりもと</t>
    <phoneticPr fontId="2"/>
  </si>
  <si>
    <t>第４森本</t>
    <rPh sb="0" eb="1">
      <t>ダイ</t>
    </rPh>
    <rPh sb="2" eb="3">
      <t>モリ</t>
    </rPh>
    <rPh sb="3" eb="4">
      <t>モト</t>
    </rPh>
    <phoneticPr fontId="2"/>
  </si>
  <si>
    <t>だい２うらかみ</t>
    <phoneticPr fontId="2"/>
  </si>
  <si>
    <t>第２浦上</t>
    <rPh sb="0" eb="1">
      <t>ダイ</t>
    </rPh>
    <rPh sb="2" eb="4">
      <t>ウラカミ</t>
    </rPh>
    <phoneticPr fontId="2"/>
  </si>
  <si>
    <t>やだ</t>
    <phoneticPr fontId="2"/>
  </si>
  <si>
    <t>矢田</t>
    <rPh sb="0" eb="1">
      <t>ヤ</t>
    </rPh>
    <rPh sb="1" eb="2">
      <t>タ</t>
    </rPh>
    <phoneticPr fontId="2"/>
  </si>
  <si>
    <t>いりがき</t>
    <phoneticPr fontId="2"/>
  </si>
  <si>
    <t>入垣</t>
    <rPh sb="0" eb="1">
      <t>イ</t>
    </rPh>
    <rPh sb="1" eb="2">
      <t>カキ</t>
    </rPh>
    <phoneticPr fontId="2"/>
  </si>
  <si>
    <t>いりよし</t>
    <phoneticPr fontId="2"/>
  </si>
  <si>
    <t>入吉</t>
    <rPh sb="0" eb="1">
      <t>イ</t>
    </rPh>
    <rPh sb="1" eb="2">
      <t>ヨシ</t>
    </rPh>
    <phoneticPr fontId="2"/>
  </si>
  <si>
    <t>いりまさ</t>
    <phoneticPr fontId="2"/>
  </si>
  <si>
    <t>入昌</t>
    <rPh sb="0" eb="1">
      <t>イ</t>
    </rPh>
    <rPh sb="1" eb="2">
      <t>マサ</t>
    </rPh>
    <phoneticPr fontId="2"/>
  </si>
  <si>
    <t>いわき５７</t>
    <phoneticPr fontId="2"/>
  </si>
  <si>
    <t>岩輝５７</t>
    <rPh sb="0" eb="1">
      <t>イワ</t>
    </rPh>
    <rPh sb="1" eb="2">
      <t>キ</t>
    </rPh>
    <phoneticPr fontId="2"/>
  </si>
  <si>
    <t>やすふくぎく</t>
    <phoneticPr fontId="2"/>
  </si>
  <si>
    <t>安福菊</t>
    <rPh sb="0" eb="2">
      <t>ヤスフク</t>
    </rPh>
    <rPh sb="2" eb="3">
      <t>ギク</t>
    </rPh>
    <phoneticPr fontId="2"/>
  </si>
  <si>
    <t>忠福</t>
    <rPh sb="0" eb="1">
      <t>チュウ</t>
    </rPh>
    <rPh sb="1" eb="2">
      <t>フク</t>
    </rPh>
    <phoneticPr fontId="2"/>
  </si>
  <si>
    <t>たやすはる</t>
    <phoneticPr fontId="2"/>
  </si>
  <si>
    <t>田安春</t>
    <rPh sb="0" eb="1">
      <t>タ</t>
    </rPh>
    <rPh sb="1" eb="2">
      <t>ヤス</t>
    </rPh>
    <rPh sb="2" eb="3">
      <t>ハル</t>
    </rPh>
    <phoneticPr fontId="2"/>
  </si>
  <si>
    <t>とよりゅう</t>
    <phoneticPr fontId="2"/>
  </si>
  <si>
    <t>いわくら</t>
    <phoneticPr fontId="2"/>
  </si>
  <si>
    <t>岩倉</t>
    <rPh sb="0" eb="2">
      <t>イワクラ</t>
    </rPh>
    <phoneticPr fontId="2"/>
  </si>
  <si>
    <t>いわくらろ</t>
    <phoneticPr fontId="2"/>
  </si>
  <si>
    <t>岩倉呂</t>
    <rPh sb="0" eb="2">
      <t>イワクラ</t>
    </rPh>
    <rPh sb="2" eb="3">
      <t>ロ</t>
    </rPh>
    <phoneticPr fontId="2"/>
  </si>
  <si>
    <t>だい３８の１いわた</t>
    <phoneticPr fontId="2"/>
  </si>
  <si>
    <t>第３８の１岩田</t>
    <rPh sb="0" eb="1">
      <t>ダイ</t>
    </rPh>
    <rPh sb="5" eb="7">
      <t>イワタ</t>
    </rPh>
    <phoneticPr fontId="2"/>
  </si>
  <si>
    <t>よこた</t>
    <phoneticPr fontId="2"/>
  </si>
  <si>
    <t>横田</t>
    <rPh sb="0" eb="2">
      <t>ヨコタ</t>
    </rPh>
    <phoneticPr fontId="2"/>
  </si>
  <si>
    <t>いわしげかね</t>
    <phoneticPr fontId="2"/>
  </si>
  <si>
    <t>岩茂金</t>
    <rPh sb="0" eb="1">
      <t>イワ</t>
    </rPh>
    <rPh sb="1" eb="2">
      <t>シゲ</t>
    </rPh>
    <rPh sb="2" eb="3">
      <t>カネ</t>
    </rPh>
    <phoneticPr fontId="2"/>
  </si>
  <si>
    <t>きくしげどい</t>
    <phoneticPr fontId="2"/>
  </si>
  <si>
    <t>菊茂土井</t>
    <rPh sb="0" eb="1">
      <t>キク</t>
    </rPh>
    <rPh sb="1" eb="2">
      <t>シゲ</t>
    </rPh>
    <rPh sb="2" eb="4">
      <t>ドイ</t>
    </rPh>
    <phoneticPr fontId="2"/>
  </si>
  <si>
    <t>たふくどい</t>
    <phoneticPr fontId="2"/>
  </si>
  <si>
    <t>田福土井</t>
    <rPh sb="0" eb="1">
      <t>タ</t>
    </rPh>
    <rPh sb="1" eb="2">
      <t>フク</t>
    </rPh>
    <rPh sb="2" eb="4">
      <t>ドイ</t>
    </rPh>
    <phoneticPr fontId="2"/>
  </si>
  <si>
    <t>いわしろ</t>
    <phoneticPr fontId="2"/>
  </si>
  <si>
    <t>岩城</t>
    <rPh sb="0" eb="1">
      <t>イワ</t>
    </rPh>
    <rPh sb="1" eb="2">
      <t>シロ</t>
    </rPh>
    <phoneticPr fontId="2"/>
  </si>
  <si>
    <t>磐城</t>
    <rPh sb="0" eb="1">
      <t>イワ</t>
    </rPh>
    <rPh sb="1" eb="2">
      <t>シロ</t>
    </rPh>
    <phoneticPr fontId="2"/>
  </si>
  <si>
    <t>篤波</t>
    <rPh sb="0" eb="1">
      <t>アツ</t>
    </rPh>
    <rPh sb="1" eb="2">
      <t>ナミ</t>
    </rPh>
    <phoneticPr fontId="2"/>
  </si>
  <si>
    <t>たふじどい</t>
    <phoneticPr fontId="2"/>
  </si>
  <si>
    <t>田藤土井</t>
    <rPh sb="0" eb="1">
      <t>タ</t>
    </rPh>
    <rPh sb="1" eb="2">
      <t>フジ</t>
    </rPh>
    <rPh sb="2" eb="4">
      <t>ドイ</t>
    </rPh>
    <phoneticPr fontId="2"/>
  </si>
  <si>
    <t>きくみどい</t>
    <phoneticPr fontId="2"/>
  </si>
  <si>
    <t>菊美土井</t>
    <rPh sb="0" eb="1">
      <t>キク</t>
    </rPh>
    <rPh sb="1" eb="2">
      <t>ミ</t>
    </rPh>
    <rPh sb="2" eb="4">
      <t>ドイ</t>
    </rPh>
    <phoneticPr fontId="2"/>
  </si>
  <si>
    <t>いわつね</t>
    <phoneticPr fontId="2"/>
  </si>
  <si>
    <t>岩常</t>
    <rPh sb="0" eb="1">
      <t>イワ</t>
    </rPh>
    <rPh sb="1" eb="2">
      <t>ツネ</t>
    </rPh>
    <phoneticPr fontId="2"/>
  </si>
  <si>
    <t>だい４０いわた</t>
    <phoneticPr fontId="2"/>
  </si>
  <si>
    <t>第４０岩田</t>
    <rPh sb="0" eb="1">
      <t>ダイ</t>
    </rPh>
    <rPh sb="3" eb="5">
      <t>イワタ</t>
    </rPh>
    <phoneticPr fontId="2"/>
  </si>
  <si>
    <t>いわふくざくら</t>
    <phoneticPr fontId="2"/>
  </si>
  <si>
    <t>岩福桜</t>
    <rPh sb="0" eb="1">
      <t>イワ</t>
    </rPh>
    <rPh sb="1" eb="2">
      <t>フク</t>
    </rPh>
    <rPh sb="2" eb="3">
      <t>サクラ</t>
    </rPh>
    <phoneticPr fontId="2"/>
  </si>
  <si>
    <t>第20平茂</t>
    <rPh sb="0" eb="1">
      <t>ダイ</t>
    </rPh>
    <rPh sb="3" eb="4">
      <t>ヒラ</t>
    </rPh>
    <rPh sb="4" eb="5">
      <t>シゲ</t>
    </rPh>
    <phoneticPr fontId="2"/>
  </si>
  <si>
    <t>馬場種畜牧場</t>
    <rPh sb="0" eb="2">
      <t>ババ</t>
    </rPh>
    <rPh sb="2" eb="3">
      <t>タネ</t>
    </rPh>
    <rPh sb="3" eb="4">
      <t>チク</t>
    </rPh>
    <rPh sb="4" eb="6">
      <t>ボクジョウ</t>
    </rPh>
    <phoneticPr fontId="2"/>
  </si>
  <si>
    <t>いわぼたん</t>
    <phoneticPr fontId="2"/>
  </si>
  <si>
    <t>岩牡丹</t>
    <rPh sb="0" eb="1">
      <t>イワ</t>
    </rPh>
    <rPh sb="1" eb="3">
      <t>ボタン</t>
    </rPh>
    <phoneticPr fontId="2"/>
  </si>
  <si>
    <t>だい４３いわたの１４</t>
    <phoneticPr fontId="2"/>
  </si>
  <si>
    <t>第43岩田の14</t>
    <phoneticPr fontId="2"/>
  </si>
  <si>
    <t>しげぼたん</t>
    <phoneticPr fontId="2"/>
  </si>
  <si>
    <t>茂牡丹</t>
    <rPh sb="0" eb="1">
      <t>シゲ</t>
    </rPh>
    <rPh sb="1" eb="3">
      <t>ボタン</t>
    </rPh>
    <phoneticPr fontId="2"/>
  </si>
  <si>
    <t>よしひろ</t>
    <phoneticPr fontId="2"/>
  </si>
  <si>
    <t>吉広</t>
    <rPh sb="0" eb="2">
      <t>ヨシヒロ</t>
    </rPh>
    <phoneticPr fontId="2"/>
  </si>
  <si>
    <t>いわみつ</t>
    <phoneticPr fontId="2"/>
  </si>
  <si>
    <t>岩光</t>
    <rPh sb="0" eb="1">
      <t>イワ</t>
    </rPh>
    <rPh sb="1" eb="2">
      <t>ヒカリ</t>
    </rPh>
    <phoneticPr fontId="2"/>
  </si>
  <si>
    <t>だい１うえの</t>
    <phoneticPr fontId="2"/>
  </si>
  <si>
    <t>第１上野</t>
    <rPh sb="0" eb="1">
      <t>ダイ</t>
    </rPh>
    <rPh sb="2" eb="3">
      <t>ウエ</t>
    </rPh>
    <rPh sb="3" eb="4">
      <t>ノ</t>
    </rPh>
    <phoneticPr fontId="2"/>
  </si>
  <si>
    <t>だい５なかはら</t>
    <phoneticPr fontId="2"/>
  </si>
  <si>
    <t>第５中原</t>
    <rPh sb="0" eb="1">
      <t>ダイ</t>
    </rPh>
    <rPh sb="2" eb="4">
      <t>ナカハラ</t>
    </rPh>
    <phoneticPr fontId="2"/>
  </si>
  <si>
    <t>こうえいみやざき</t>
    <phoneticPr fontId="2"/>
  </si>
  <si>
    <t>弘栄（宮崎）</t>
    <rPh sb="0" eb="2">
      <t>コウエイ</t>
    </rPh>
    <rPh sb="3" eb="5">
      <t>ミヤザキ</t>
    </rPh>
    <phoneticPr fontId="2"/>
  </si>
  <si>
    <t>かつひで</t>
    <phoneticPr fontId="2"/>
  </si>
  <si>
    <t>勝秀</t>
    <rPh sb="0" eb="1">
      <t>カツ</t>
    </rPh>
    <rPh sb="1" eb="2">
      <t>シュウ</t>
    </rPh>
    <phoneticPr fontId="2"/>
  </si>
  <si>
    <t>いわやま</t>
    <phoneticPr fontId="2"/>
  </si>
  <si>
    <t>岩山</t>
    <rPh sb="0" eb="2">
      <t>イワヤマ</t>
    </rPh>
    <phoneticPr fontId="2"/>
  </si>
  <si>
    <t>くろとし</t>
    <phoneticPr fontId="2"/>
  </si>
  <si>
    <t>玄寿</t>
    <rPh sb="0" eb="1">
      <t>クロ</t>
    </rPh>
    <rPh sb="1" eb="2">
      <t>トシ</t>
    </rPh>
    <phoneticPr fontId="2"/>
  </si>
  <si>
    <t>うえしげ</t>
    <phoneticPr fontId="2"/>
  </si>
  <si>
    <t>上重</t>
    <rPh sb="0" eb="1">
      <t>ウエ</t>
    </rPh>
    <rPh sb="1" eb="2">
      <t>シゲ</t>
    </rPh>
    <phoneticPr fontId="2"/>
  </si>
  <si>
    <t>うえだ６</t>
    <phoneticPr fontId="2"/>
  </si>
  <si>
    <t>植田６</t>
    <rPh sb="0" eb="2">
      <t>ウエダ</t>
    </rPh>
    <phoneticPr fontId="2"/>
  </si>
  <si>
    <t>まにわ</t>
    <phoneticPr fontId="2"/>
  </si>
  <si>
    <t>うえどい</t>
    <phoneticPr fontId="2"/>
  </si>
  <si>
    <t>上土井</t>
    <rPh sb="0" eb="1">
      <t>ウエ</t>
    </rPh>
    <rPh sb="1" eb="3">
      <t>ドイ</t>
    </rPh>
    <phoneticPr fontId="2"/>
  </si>
  <si>
    <t>ふくなみ</t>
    <phoneticPr fontId="2"/>
  </si>
  <si>
    <t>福波</t>
    <rPh sb="0" eb="1">
      <t>フク</t>
    </rPh>
    <rPh sb="1" eb="2">
      <t>ナミ</t>
    </rPh>
    <phoneticPr fontId="2"/>
  </si>
  <si>
    <t>うえはれ</t>
    <phoneticPr fontId="2"/>
  </si>
  <si>
    <t>上晴</t>
    <rPh sb="0" eb="1">
      <t>ウエ</t>
    </rPh>
    <rPh sb="1" eb="2">
      <t>ハ</t>
    </rPh>
    <phoneticPr fontId="2"/>
  </si>
  <si>
    <t>うえやま</t>
    <phoneticPr fontId="2"/>
  </si>
  <si>
    <t>上山</t>
    <rPh sb="0" eb="1">
      <t>ウエ</t>
    </rPh>
    <rPh sb="1" eb="2">
      <t>ヤマ</t>
    </rPh>
    <phoneticPr fontId="2"/>
  </si>
  <si>
    <t>はくほう</t>
    <phoneticPr fontId="2"/>
  </si>
  <si>
    <t>伯豊</t>
    <rPh sb="0" eb="1">
      <t>ハク</t>
    </rPh>
    <rPh sb="1" eb="2">
      <t>ユタ</t>
    </rPh>
    <phoneticPr fontId="2"/>
  </si>
  <si>
    <t>うしわかまる</t>
    <phoneticPr fontId="2"/>
  </si>
  <si>
    <t>牛若丸</t>
    <rPh sb="0" eb="1">
      <t>ウシ</t>
    </rPh>
    <rPh sb="1" eb="2">
      <t>ワカ</t>
    </rPh>
    <rPh sb="2" eb="3">
      <t>マル</t>
    </rPh>
    <phoneticPr fontId="2"/>
  </si>
  <si>
    <t>たにふくどい</t>
    <phoneticPr fontId="2"/>
  </si>
  <si>
    <t>谷福土井</t>
    <rPh sb="0" eb="1">
      <t>タニ</t>
    </rPh>
    <rPh sb="1" eb="2">
      <t>フク</t>
    </rPh>
    <rPh sb="2" eb="4">
      <t>ドイ</t>
    </rPh>
    <phoneticPr fontId="2"/>
  </si>
  <si>
    <t>菊美土井</t>
    <rPh sb="0" eb="2">
      <t>キクミ</t>
    </rPh>
    <rPh sb="2" eb="4">
      <t>ドイ</t>
    </rPh>
    <phoneticPr fontId="2"/>
  </si>
  <si>
    <t>うちやま</t>
    <phoneticPr fontId="2"/>
  </si>
  <si>
    <t>内山</t>
    <rPh sb="0" eb="2">
      <t>ウチヤマ</t>
    </rPh>
    <phoneticPr fontId="2"/>
  </si>
  <si>
    <t>にしがき</t>
    <phoneticPr fontId="2"/>
  </si>
  <si>
    <t>西垣</t>
    <rPh sb="0" eb="2">
      <t>ニシガキ</t>
    </rPh>
    <phoneticPr fontId="2"/>
  </si>
  <si>
    <t>うちやま２７１</t>
    <phoneticPr fontId="2"/>
  </si>
  <si>
    <t>内山２７１</t>
    <rPh sb="0" eb="2">
      <t>ウチヤマ</t>
    </rPh>
    <phoneticPr fontId="2"/>
  </si>
  <si>
    <t>宮桜</t>
    <rPh sb="0" eb="1">
      <t>ミヤ</t>
    </rPh>
    <rPh sb="1" eb="2">
      <t>サクラ</t>
    </rPh>
    <phoneticPr fontId="2"/>
  </si>
  <si>
    <t>うめしげざくら</t>
    <phoneticPr fontId="2"/>
  </si>
  <si>
    <t>梅茂桜</t>
    <rPh sb="0" eb="1">
      <t>ウメシゲモリ</t>
    </rPh>
    <rPh sb="1" eb="2">
      <t>モリ</t>
    </rPh>
    <rPh sb="2" eb="3">
      <t>サクラ</t>
    </rPh>
    <phoneticPr fontId="2"/>
  </si>
  <si>
    <t>隆桜</t>
    <rPh sb="0" eb="2">
      <t>タカザクラ</t>
    </rPh>
    <phoneticPr fontId="2"/>
  </si>
  <si>
    <t>ながひさみやざき</t>
    <phoneticPr fontId="2"/>
  </si>
  <si>
    <t>長久（宮崎）</t>
    <rPh sb="0" eb="2">
      <t>ナガヒサ</t>
    </rPh>
    <rPh sb="3" eb="5">
      <t>ミヤザキ</t>
    </rPh>
    <phoneticPr fontId="2"/>
  </si>
  <si>
    <t>気高富士</t>
    <rPh sb="0" eb="4">
      <t>ケダカフジ</t>
    </rPh>
    <phoneticPr fontId="2"/>
  </si>
  <si>
    <t>うめはつ</t>
    <phoneticPr fontId="2"/>
  </si>
  <si>
    <t>梅初</t>
    <rPh sb="0" eb="1">
      <t>ウメ</t>
    </rPh>
    <rPh sb="1" eb="2">
      <t>ハツ</t>
    </rPh>
    <phoneticPr fontId="2"/>
  </si>
  <si>
    <t>うめはなひら</t>
    <phoneticPr fontId="2"/>
  </si>
  <si>
    <t>梅花平</t>
    <rPh sb="0" eb="1">
      <t>ウメシゲモリ</t>
    </rPh>
    <rPh sb="1" eb="2">
      <t>ハナ</t>
    </rPh>
    <rPh sb="2" eb="3">
      <t>ヒラ</t>
    </rPh>
    <phoneticPr fontId="2"/>
  </si>
  <si>
    <t>第１花国</t>
    <rPh sb="0" eb="1">
      <t>ダイ</t>
    </rPh>
    <rPh sb="2" eb="3">
      <t>ハナ</t>
    </rPh>
    <rPh sb="3" eb="4">
      <t>クニ</t>
    </rPh>
    <phoneticPr fontId="2"/>
  </si>
  <si>
    <t>平茂勝</t>
    <rPh sb="0" eb="1">
      <t>ヒラ</t>
    </rPh>
    <rPh sb="1" eb="3">
      <t>シゲカツ</t>
    </rPh>
    <phoneticPr fontId="2"/>
  </si>
  <si>
    <t>萩原人工授精所</t>
    <rPh sb="0" eb="2">
      <t>ハギワラ</t>
    </rPh>
    <rPh sb="2" eb="4">
      <t>ジンコウ</t>
    </rPh>
    <rPh sb="4" eb="6">
      <t>ジュセイ</t>
    </rPh>
    <rPh sb="6" eb="7">
      <t>ショ</t>
    </rPh>
    <phoneticPr fontId="2"/>
  </si>
  <si>
    <t>うめふく１</t>
    <phoneticPr fontId="2"/>
  </si>
  <si>
    <t>梅吹１</t>
    <rPh sb="0" eb="1">
      <t>ウメ</t>
    </rPh>
    <rPh sb="1" eb="2">
      <t>ブキ</t>
    </rPh>
    <phoneticPr fontId="2"/>
  </si>
  <si>
    <t>よし１</t>
    <phoneticPr fontId="2"/>
  </si>
  <si>
    <t>吉１</t>
    <rPh sb="0" eb="1">
      <t>ヨシ</t>
    </rPh>
    <phoneticPr fontId="2"/>
  </si>
  <si>
    <t>きんすい９</t>
    <phoneticPr fontId="2"/>
  </si>
  <si>
    <t>金水９</t>
    <rPh sb="0" eb="1">
      <t>キン</t>
    </rPh>
    <rPh sb="1" eb="2">
      <t>スイ</t>
    </rPh>
    <phoneticPr fontId="2"/>
  </si>
  <si>
    <t>みふく１０</t>
    <phoneticPr fontId="2"/>
  </si>
  <si>
    <t>美福１０</t>
    <rPh sb="0" eb="1">
      <t>ヨシ</t>
    </rPh>
    <rPh sb="1" eb="2">
      <t>フク</t>
    </rPh>
    <phoneticPr fontId="2"/>
  </si>
  <si>
    <t>よこやま</t>
    <phoneticPr fontId="2"/>
  </si>
  <si>
    <t>横山</t>
    <rPh sb="0" eb="2">
      <t>ヨコヤマ</t>
    </rPh>
    <phoneticPr fontId="2"/>
  </si>
  <si>
    <t>うめふく６</t>
    <phoneticPr fontId="2"/>
  </si>
  <si>
    <t>梅福６</t>
    <rPh sb="0" eb="1">
      <t>ウメ</t>
    </rPh>
    <rPh sb="1" eb="2">
      <t>フク</t>
    </rPh>
    <phoneticPr fontId="2"/>
  </si>
  <si>
    <t>福桜</t>
    <rPh sb="0" eb="1">
      <t>フク</t>
    </rPh>
    <rPh sb="1" eb="2">
      <t>ザクラ</t>
    </rPh>
    <phoneticPr fontId="2"/>
  </si>
  <si>
    <t>糸晴(佐賀)</t>
    <rPh sb="0" eb="1">
      <t>イト</t>
    </rPh>
    <rPh sb="1" eb="2">
      <t>ハレ</t>
    </rPh>
    <rPh sb="3" eb="5">
      <t>サガ</t>
    </rPh>
    <phoneticPr fontId="2"/>
  </si>
  <si>
    <t>菊金</t>
    <rPh sb="0" eb="1">
      <t>キク</t>
    </rPh>
    <rPh sb="1" eb="2">
      <t>カネ</t>
    </rPh>
    <phoneticPr fontId="2"/>
  </si>
  <si>
    <t>うめふくざくら</t>
    <phoneticPr fontId="2"/>
  </si>
  <si>
    <t>梅福桜</t>
    <rPh sb="0" eb="1">
      <t>ウメ</t>
    </rPh>
    <rPh sb="1" eb="2">
      <t>フク</t>
    </rPh>
    <rPh sb="2" eb="3">
      <t>ザクラ</t>
    </rPh>
    <phoneticPr fontId="2"/>
  </si>
  <si>
    <t>ふじさくら</t>
    <phoneticPr fontId="2"/>
  </si>
  <si>
    <t>賢深</t>
    <rPh sb="0" eb="1">
      <t>ケン</t>
    </rPh>
    <rPh sb="1" eb="2">
      <t>シン</t>
    </rPh>
    <phoneticPr fontId="2"/>
  </si>
  <si>
    <t>事業団１５</t>
    <rPh sb="0" eb="3">
      <t>ジギョウダン</t>
    </rPh>
    <phoneticPr fontId="2"/>
  </si>
  <si>
    <t>うめまつ</t>
    <phoneticPr fontId="2"/>
  </si>
  <si>
    <t>梅松</t>
    <rPh sb="0" eb="2">
      <t>ウメマツ</t>
    </rPh>
    <phoneticPr fontId="2"/>
  </si>
  <si>
    <t>やすたか</t>
    <phoneticPr fontId="2"/>
  </si>
  <si>
    <t>安隆</t>
    <rPh sb="0" eb="2">
      <t>ヤスタカ</t>
    </rPh>
    <phoneticPr fontId="2"/>
  </si>
  <si>
    <t>うめはる</t>
    <phoneticPr fontId="2"/>
  </si>
  <si>
    <t>梅春</t>
    <rPh sb="0" eb="2">
      <t>ウメハル</t>
    </rPh>
    <phoneticPr fontId="2"/>
  </si>
  <si>
    <t>うめたから</t>
    <phoneticPr fontId="2"/>
  </si>
  <si>
    <t>梅寶</t>
    <rPh sb="0" eb="1">
      <t>ウメタカラ</t>
    </rPh>
    <rPh sb="1" eb="2">
      <t>タカラ</t>
    </rPh>
    <phoneticPr fontId="2"/>
  </si>
  <si>
    <t>ひではる</t>
    <phoneticPr fontId="2"/>
  </si>
  <si>
    <t>秀春</t>
    <rPh sb="0" eb="2">
      <t>ヒデハル</t>
    </rPh>
    <phoneticPr fontId="2"/>
  </si>
  <si>
    <t>うめゆりひさ</t>
    <phoneticPr fontId="2"/>
  </si>
  <si>
    <t>梅百合久</t>
    <rPh sb="0" eb="1">
      <t>ウメ</t>
    </rPh>
    <rPh sb="1" eb="3">
      <t>ユリ</t>
    </rPh>
    <rPh sb="3" eb="4">
      <t>ヒサ</t>
    </rPh>
    <phoneticPr fontId="2"/>
  </si>
  <si>
    <t>ゆりしげ</t>
    <phoneticPr fontId="2"/>
  </si>
  <si>
    <t>百合茂</t>
    <rPh sb="0" eb="2">
      <t>ユリ</t>
    </rPh>
    <rPh sb="2" eb="3">
      <t>シゲル</t>
    </rPh>
    <phoneticPr fontId="2"/>
  </si>
  <si>
    <t>安福久</t>
    <rPh sb="0" eb="3">
      <t>ヤスフクヒサ</t>
    </rPh>
    <phoneticPr fontId="2"/>
  </si>
  <si>
    <t>平茂勝</t>
    <rPh sb="0" eb="3">
      <t>ヒラシー</t>
    </rPh>
    <phoneticPr fontId="2"/>
  </si>
  <si>
    <t>忠福</t>
    <rPh sb="0" eb="2">
      <t>タダシフク</t>
    </rPh>
    <phoneticPr fontId="2"/>
  </si>
  <si>
    <t>坂元</t>
    <rPh sb="0" eb="2">
      <t>サカモト</t>
    </rPh>
    <phoneticPr fontId="2"/>
  </si>
  <si>
    <t>うんぜんまる</t>
    <phoneticPr fontId="2"/>
  </si>
  <si>
    <t>雲仙丸</t>
    <rPh sb="0" eb="2">
      <t>ウンゼン</t>
    </rPh>
    <rPh sb="2" eb="3">
      <t>マル</t>
    </rPh>
    <phoneticPr fontId="2"/>
  </si>
  <si>
    <t>やすふく３</t>
    <phoneticPr fontId="2"/>
  </si>
  <si>
    <t>康福３</t>
    <rPh sb="0" eb="1">
      <t>ヤスシ</t>
    </rPh>
    <rPh sb="1" eb="2">
      <t>フク</t>
    </rPh>
    <phoneticPr fontId="2"/>
  </si>
  <si>
    <t>ふくよしながさき</t>
    <phoneticPr fontId="2"/>
  </si>
  <si>
    <t>福芳（長崎）</t>
    <rPh sb="3" eb="5">
      <t>ナガサキ</t>
    </rPh>
    <phoneticPr fontId="2"/>
  </si>
  <si>
    <t>だい５あさひ</t>
    <phoneticPr fontId="2"/>
  </si>
  <si>
    <t>第５旭</t>
    <rPh sb="0" eb="1">
      <t>ダイ</t>
    </rPh>
    <rPh sb="2" eb="3">
      <t>アサヒ</t>
    </rPh>
    <phoneticPr fontId="2"/>
  </si>
  <si>
    <t>ほめい</t>
    <phoneticPr fontId="2"/>
  </si>
  <si>
    <t>保命</t>
    <rPh sb="0" eb="1">
      <t>ホ</t>
    </rPh>
    <rPh sb="1" eb="2">
      <t>メイ</t>
    </rPh>
    <phoneticPr fontId="2"/>
  </si>
  <si>
    <t>だい３８しげさかえ</t>
    <phoneticPr fontId="2"/>
  </si>
  <si>
    <t>第３８繁栄</t>
    <rPh sb="0" eb="1">
      <t>ダイ</t>
    </rPh>
    <rPh sb="3" eb="4">
      <t>シゲ</t>
    </rPh>
    <rPh sb="4" eb="5">
      <t>サカエ</t>
    </rPh>
    <phoneticPr fontId="2"/>
  </si>
  <si>
    <t>松風</t>
    <rPh sb="0" eb="1">
      <t>マツ</t>
    </rPh>
    <rPh sb="1" eb="2">
      <t>カゼ</t>
    </rPh>
    <phoneticPr fontId="2"/>
  </si>
  <si>
    <t>えいこうしまね</t>
    <phoneticPr fontId="2"/>
  </si>
  <si>
    <t>栄光（島根）</t>
    <rPh sb="0" eb="2">
      <t>エイコウ</t>
    </rPh>
    <rPh sb="3" eb="5">
      <t>シマネ</t>
    </rPh>
    <phoneticPr fontId="2"/>
  </si>
  <si>
    <t>裕豊</t>
    <rPh sb="0" eb="1">
      <t>ユウ</t>
    </rPh>
    <rPh sb="1" eb="2">
      <t>ホウ</t>
    </rPh>
    <phoneticPr fontId="2"/>
  </si>
  <si>
    <t>えいこうせいはく</t>
    <phoneticPr fontId="2"/>
  </si>
  <si>
    <t>栄高（西伯）</t>
    <rPh sb="0" eb="2">
      <t>エイタカ</t>
    </rPh>
    <rPh sb="3" eb="4">
      <t>セイ</t>
    </rPh>
    <rPh sb="4" eb="5">
      <t>ハク</t>
    </rPh>
    <phoneticPr fontId="2"/>
  </si>
  <si>
    <t>えいこうよなご</t>
    <phoneticPr fontId="2"/>
  </si>
  <si>
    <t>栄高（米子）</t>
    <rPh sb="0" eb="1">
      <t>エイ</t>
    </rPh>
    <rPh sb="1" eb="2">
      <t>タカ</t>
    </rPh>
    <rPh sb="3" eb="5">
      <t>ヨナゴ</t>
    </rPh>
    <phoneticPr fontId="2"/>
  </si>
  <si>
    <t>だい６よしはな</t>
    <phoneticPr fontId="2"/>
  </si>
  <si>
    <t>第６吉花</t>
    <rPh sb="0" eb="1">
      <t>ダイ</t>
    </rPh>
    <rPh sb="2" eb="3">
      <t>ヨシ</t>
    </rPh>
    <rPh sb="3" eb="4">
      <t>ハナ</t>
    </rPh>
    <phoneticPr fontId="2"/>
  </si>
  <si>
    <t>鳥取育２７</t>
    <rPh sb="0" eb="2">
      <t>トットリ</t>
    </rPh>
    <rPh sb="2" eb="3">
      <t>イク</t>
    </rPh>
    <phoneticPr fontId="2"/>
  </si>
  <si>
    <t>えいさん</t>
    <phoneticPr fontId="2"/>
  </si>
  <si>
    <t>栄山</t>
    <rPh sb="0" eb="1">
      <t>エイ</t>
    </rPh>
    <rPh sb="1" eb="2">
      <t>ヤマ</t>
    </rPh>
    <phoneticPr fontId="2"/>
  </si>
  <si>
    <t>だい３ほめい</t>
    <phoneticPr fontId="2"/>
  </si>
  <si>
    <t>第３保命</t>
    <rPh sb="0" eb="1">
      <t>ダイ</t>
    </rPh>
    <rPh sb="2" eb="3">
      <t>ホ</t>
    </rPh>
    <rPh sb="3" eb="4">
      <t>メイ</t>
    </rPh>
    <phoneticPr fontId="2"/>
  </si>
  <si>
    <t>えいじゅ</t>
    <phoneticPr fontId="2"/>
  </si>
  <si>
    <t>栄寿</t>
    <rPh sb="0" eb="1">
      <t>サカ</t>
    </rPh>
    <rPh sb="1" eb="2">
      <t>コトブキ</t>
    </rPh>
    <phoneticPr fontId="2"/>
  </si>
  <si>
    <t>平茂勝</t>
    <phoneticPr fontId="2"/>
  </si>
  <si>
    <t>糸晴波</t>
    <rPh sb="1" eb="2">
      <t>ハレ</t>
    </rPh>
    <rPh sb="2" eb="3">
      <t>ナミ</t>
    </rPh>
    <phoneticPr fontId="2"/>
  </si>
  <si>
    <t>長野県９回全共</t>
    <rPh sb="0" eb="3">
      <t>ナガノケン</t>
    </rPh>
    <rPh sb="4" eb="5">
      <t>カイ</t>
    </rPh>
    <rPh sb="5" eb="6">
      <t>ゼン</t>
    </rPh>
    <rPh sb="6" eb="7">
      <t>トモ</t>
    </rPh>
    <phoneticPr fontId="2"/>
  </si>
  <si>
    <t>えいしょう</t>
    <phoneticPr fontId="2"/>
  </si>
  <si>
    <t>栄昇</t>
    <rPh sb="0" eb="1">
      <t>エイ</t>
    </rPh>
    <rPh sb="1" eb="2">
      <t>ショウ</t>
    </rPh>
    <phoneticPr fontId="2"/>
  </si>
  <si>
    <t>りょうざん</t>
    <phoneticPr fontId="2"/>
  </si>
  <si>
    <t>良山</t>
    <rPh sb="0" eb="1">
      <t>リョウ</t>
    </rPh>
    <rPh sb="1" eb="2">
      <t>サン</t>
    </rPh>
    <phoneticPr fontId="2"/>
  </si>
  <si>
    <t>はなこめ</t>
    <phoneticPr fontId="2"/>
  </si>
  <si>
    <t>花米</t>
    <rPh sb="0" eb="1">
      <t>ハナ</t>
    </rPh>
    <rPh sb="1" eb="2">
      <t>コメ</t>
    </rPh>
    <phoneticPr fontId="2"/>
  </si>
  <si>
    <t>えいす</t>
    <phoneticPr fontId="2"/>
  </si>
  <si>
    <t>英須</t>
    <rPh sb="0" eb="1">
      <t>エイ</t>
    </rPh>
    <rPh sb="1" eb="2">
      <t>ス</t>
    </rPh>
    <phoneticPr fontId="2"/>
  </si>
  <si>
    <t>とうこう</t>
    <phoneticPr fontId="2"/>
  </si>
  <si>
    <t>東高</t>
    <rPh sb="0" eb="1">
      <t>トウ</t>
    </rPh>
    <rPh sb="1" eb="2">
      <t>コウ</t>
    </rPh>
    <phoneticPr fontId="2"/>
  </si>
  <si>
    <t>はなかわ</t>
    <phoneticPr fontId="2"/>
  </si>
  <si>
    <t>花河</t>
    <rPh sb="0" eb="1">
      <t>ハナ</t>
    </rPh>
    <rPh sb="1" eb="2">
      <t>カワ</t>
    </rPh>
    <phoneticPr fontId="2"/>
  </si>
  <si>
    <t>えいとく</t>
    <phoneticPr fontId="2"/>
  </si>
  <si>
    <t>栄徳</t>
    <rPh sb="0" eb="2">
      <t>エイトク</t>
    </rPh>
    <phoneticPr fontId="2"/>
  </si>
  <si>
    <t>えくさ１</t>
    <phoneticPr fontId="2"/>
  </si>
  <si>
    <t>江草１</t>
    <rPh sb="0" eb="1">
      <t>エ</t>
    </rPh>
    <rPh sb="1" eb="2">
      <t>クサ</t>
    </rPh>
    <phoneticPr fontId="2"/>
  </si>
  <si>
    <t>えつてるなみ</t>
    <phoneticPr fontId="2"/>
  </si>
  <si>
    <t>越照波</t>
    <rPh sb="0" eb="1">
      <t>コシ</t>
    </rPh>
    <rPh sb="1" eb="2">
      <t>テル</t>
    </rPh>
    <rPh sb="2" eb="3">
      <t>ナミ</t>
    </rPh>
    <phoneticPr fontId="2"/>
  </si>
  <si>
    <t>えつなみ</t>
    <phoneticPr fontId="2"/>
  </si>
  <si>
    <t>越波</t>
    <rPh sb="0" eb="1">
      <t>エツ</t>
    </rPh>
    <rPh sb="1" eb="2">
      <t>ナミ</t>
    </rPh>
    <phoneticPr fontId="2"/>
  </si>
  <si>
    <t>たてるどい</t>
    <phoneticPr fontId="2"/>
  </si>
  <si>
    <t>田照土井</t>
    <rPh sb="0" eb="1">
      <t>タ</t>
    </rPh>
    <rPh sb="1" eb="2">
      <t>テ</t>
    </rPh>
    <rPh sb="2" eb="4">
      <t>ドイ</t>
    </rPh>
    <phoneticPr fontId="2"/>
  </si>
  <si>
    <t>たよしどい</t>
    <phoneticPr fontId="2"/>
  </si>
  <si>
    <t>田由土井</t>
    <rPh sb="0" eb="1">
      <t>タ</t>
    </rPh>
    <rPh sb="1" eb="2">
      <t>ヨシ</t>
    </rPh>
    <rPh sb="2" eb="4">
      <t>ドイ</t>
    </rPh>
    <phoneticPr fontId="2"/>
  </si>
  <si>
    <t>えほう</t>
    <phoneticPr fontId="2"/>
  </si>
  <si>
    <t>恵方</t>
    <rPh sb="0" eb="2">
      <t>エホウ</t>
    </rPh>
    <phoneticPr fontId="2"/>
  </si>
  <si>
    <t>きたひらやす</t>
    <phoneticPr fontId="2"/>
  </si>
  <si>
    <t>北平安</t>
    <rPh sb="0" eb="1">
      <t>キタ</t>
    </rPh>
    <rPh sb="1" eb="2">
      <t>ヒラ</t>
    </rPh>
    <rPh sb="2" eb="3">
      <t>ヤス</t>
    </rPh>
    <phoneticPr fontId="2"/>
  </si>
  <si>
    <t>しげかつ</t>
    <phoneticPr fontId="2"/>
  </si>
  <si>
    <t>茂勝</t>
    <rPh sb="0" eb="1">
      <t>シゲ</t>
    </rPh>
    <rPh sb="1" eb="2">
      <t>カツ</t>
    </rPh>
    <phoneticPr fontId="2"/>
  </si>
  <si>
    <t>藤桜</t>
    <rPh sb="0" eb="1">
      <t>フジ</t>
    </rPh>
    <rPh sb="1" eb="2">
      <t>サクラ</t>
    </rPh>
    <phoneticPr fontId="2"/>
  </si>
  <si>
    <t>北海道１０回全１区</t>
    <rPh sb="0" eb="3">
      <t>ホッカイドウ</t>
    </rPh>
    <rPh sb="5" eb="6">
      <t>カイ</t>
    </rPh>
    <rPh sb="6" eb="7">
      <t>ゼン</t>
    </rPh>
    <rPh sb="8" eb="9">
      <t>ク</t>
    </rPh>
    <phoneticPr fontId="2"/>
  </si>
  <si>
    <t>おいしげ</t>
    <phoneticPr fontId="2"/>
  </si>
  <si>
    <t>多重</t>
    <rPh sb="0" eb="2">
      <t>タエ</t>
    </rPh>
    <phoneticPr fontId="2"/>
  </si>
  <si>
    <t>塩重</t>
    <rPh sb="0" eb="1">
      <t>シオ</t>
    </rPh>
    <rPh sb="1" eb="2">
      <t>シゲ</t>
    </rPh>
    <phoneticPr fontId="2"/>
  </si>
  <si>
    <t>おうしょう</t>
    <phoneticPr fontId="2"/>
  </si>
  <si>
    <t>王将</t>
    <rPh sb="0" eb="2">
      <t>オウショウ</t>
    </rPh>
    <phoneticPr fontId="2"/>
  </si>
  <si>
    <t>生土井</t>
    <rPh sb="0" eb="1">
      <t>イ</t>
    </rPh>
    <rPh sb="1" eb="3">
      <t>ドイ</t>
    </rPh>
    <phoneticPr fontId="2"/>
  </si>
  <si>
    <t>おおかげ</t>
    <phoneticPr fontId="2"/>
  </si>
  <si>
    <t>大景</t>
    <rPh sb="0" eb="1">
      <t>オオ</t>
    </rPh>
    <rPh sb="1" eb="2">
      <t>ケイ</t>
    </rPh>
    <phoneticPr fontId="2"/>
  </si>
  <si>
    <t>福桜</t>
    <rPh sb="0" eb="1">
      <t>フク</t>
    </rPh>
    <rPh sb="1" eb="2">
      <t>サクラ</t>
    </rPh>
    <phoneticPr fontId="2"/>
  </si>
  <si>
    <t>おおかげふく</t>
    <phoneticPr fontId="2"/>
  </si>
  <si>
    <t>大景福</t>
    <rPh sb="0" eb="1">
      <t>オオ</t>
    </rPh>
    <rPh sb="1" eb="2">
      <t>ケイ</t>
    </rPh>
    <rPh sb="2" eb="3">
      <t>フク</t>
    </rPh>
    <phoneticPr fontId="2"/>
  </si>
  <si>
    <t>おおかみ</t>
    <phoneticPr fontId="2"/>
  </si>
  <si>
    <t>大神</t>
    <rPh sb="0" eb="2">
      <t>オオカミ</t>
    </rPh>
    <phoneticPr fontId="2"/>
  </si>
  <si>
    <t>だい９の２かみなか</t>
    <phoneticPr fontId="2"/>
  </si>
  <si>
    <t>第９の２神中</t>
    <rPh sb="0" eb="1">
      <t>ダイ</t>
    </rPh>
    <rPh sb="4" eb="6">
      <t>カミナカ</t>
    </rPh>
    <phoneticPr fontId="2"/>
  </si>
  <si>
    <t>だい１おだきよ</t>
    <phoneticPr fontId="2"/>
  </si>
  <si>
    <t>第１小田清</t>
    <rPh sb="0" eb="1">
      <t>ダイ</t>
    </rPh>
    <rPh sb="2" eb="4">
      <t>オダ</t>
    </rPh>
    <rPh sb="4" eb="5">
      <t>キヨ</t>
    </rPh>
    <phoneticPr fontId="2"/>
  </si>
  <si>
    <t>おおかわ</t>
    <phoneticPr fontId="2"/>
  </si>
  <si>
    <t>大川</t>
    <rPh sb="0" eb="2">
      <t>オオカワ</t>
    </rPh>
    <phoneticPr fontId="2"/>
  </si>
  <si>
    <t>やまと</t>
    <phoneticPr fontId="2"/>
  </si>
  <si>
    <t>大和</t>
    <rPh sb="0" eb="2">
      <t>ヤマト</t>
    </rPh>
    <phoneticPr fontId="2"/>
  </si>
  <si>
    <t>おおのり</t>
    <phoneticPr fontId="2"/>
  </si>
  <si>
    <t>大典</t>
    <rPh sb="0" eb="2">
      <t>オオノリ</t>
    </rPh>
    <phoneticPr fontId="2"/>
  </si>
  <si>
    <t>おおちゃ</t>
    <phoneticPr fontId="2"/>
  </si>
  <si>
    <t>大茶</t>
    <rPh sb="0" eb="1">
      <t>オオ</t>
    </rPh>
    <rPh sb="1" eb="2">
      <t>チャ</t>
    </rPh>
    <phoneticPr fontId="2"/>
  </si>
  <si>
    <t>だい２おおまえ</t>
    <phoneticPr fontId="2"/>
  </si>
  <si>
    <t>第２大前</t>
    <rPh sb="0" eb="1">
      <t>ダイ</t>
    </rPh>
    <rPh sb="2" eb="4">
      <t>オオマエ</t>
    </rPh>
    <phoneticPr fontId="2"/>
  </si>
  <si>
    <t>だい２あいとく</t>
    <phoneticPr fontId="2"/>
  </si>
  <si>
    <t>第２愛徳</t>
    <rPh sb="0" eb="1">
      <t>ダイ</t>
    </rPh>
    <rPh sb="2" eb="3">
      <t>アイ</t>
    </rPh>
    <rPh sb="3" eb="4">
      <t>トク</t>
    </rPh>
    <phoneticPr fontId="2"/>
  </si>
  <si>
    <t>はなえい</t>
    <phoneticPr fontId="2"/>
  </si>
  <si>
    <t>華英</t>
    <rPh sb="0" eb="1">
      <t>ハナ</t>
    </rPh>
    <rPh sb="1" eb="2">
      <t>エイ</t>
    </rPh>
    <phoneticPr fontId="2"/>
  </si>
  <si>
    <t>岡山始祖</t>
    <rPh sb="0" eb="2">
      <t>オカヤマ</t>
    </rPh>
    <rPh sb="2" eb="4">
      <t>シソ</t>
    </rPh>
    <phoneticPr fontId="2"/>
  </si>
  <si>
    <t>おおてる</t>
    <phoneticPr fontId="2"/>
  </si>
  <si>
    <t>大照</t>
    <rPh sb="0" eb="1">
      <t>オオ</t>
    </rPh>
    <rPh sb="1" eb="2">
      <t>テ</t>
    </rPh>
    <phoneticPr fontId="2"/>
  </si>
  <si>
    <t>しげしかなみ</t>
    <phoneticPr fontId="2"/>
  </si>
  <si>
    <t>茂鹿波</t>
    <rPh sb="0" eb="1">
      <t>シゲ</t>
    </rPh>
    <rPh sb="1" eb="2">
      <t>シカ</t>
    </rPh>
    <rPh sb="2" eb="3">
      <t>ナミ</t>
    </rPh>
    <phoneticPr fontId="2"/>
  </si>
  <si>
    <t>まるどい</t>
    <phoneticPr fontId="2"/>
  </si>
  <si>
    <t>丸土井</t>
    <rPh sb="0" eb="1">
      <t>マル</t>
    </rPh>
    <rPh sb="1" eb="3">
      <t>ドイ</t>
    </rPh>
    <phoneticPr fontId="2"/>
  </si>
  <si>
    <t>おおぬか</t>
    <phoneticPr fontId="2"/>
  </si>
  <si>
    <t>大糠</t>
    <rPh sb="0" eb="1">
      <t>オオ</t>
    </rPh>
    <rPh sb="1" eb="2">
      <t>ヌカ</t>
    </rPh>
    <phoneticPr fontId="2"/>
  </si>
  <si>
    <t>おいご</t>
    <phoneticPr fontId="2"/>
  </si>
  <si>
    <t>多子</t>
    <rPh sb="0" eb="1">
      <t>オオ</t>
    </rPh>
    <rPh sb="1" eb="2">
      <t>コ</t>
    </rPh>
    <phoneticPr fontId="2"/>
  </si>
  <si>
    <t>おおの</t>
    <phoneticPr fontId="2"/>
  </si>
  <si>
    <t>大野</t>
    <rPh sb="0" eb="2">
      <t>オオノ</t>
    </rPh>
    <phoneticPr fontId="2"/>
  </si>
  <si>
    <t>せいはく</t>
    <phoneticPr fontId="2"/>
  </si>
  <si>
    <t>おおばやし７の１</t>
    <phoneticPr fontId="2"/>
  </si>
  <si>
    <t>大林７の１</t>
    <rPh sb="0" eb="2">
      <t>オオバヤシ</t>
    </rPh>
    <phoneticPr fontId="2"/>
  </si>
  <si>
    <t>だい１１くわごうち</t>
    <phoneticPr fontId="2"/>
  </si>
  <si>
    <t>第１１桑垣内</t>
    <rPh sb="0" eb="1">
      <t>ダイ</t>
    </rPh>
    <rPh sb="3" eb="4">
      <t>クワ</t>
    </rPh>
    <rPh sb="4" eb="5">
      <t>カキ</t>
    </rPh>
    <rPh sb="5" eb="6">
      <t>ウチ</t>
    </rPh>
    <phoneticPr fontId="2"/>
  </si>
  <si>
    <t>だい８いなみ</t>
    <phoneticPr fontId="2"/>
  </si>
  <si>
    <t>第８稲実</t>
    <rPh sb="0" eb="1">
      <t>ダイ</t>
    </rPh>
    <rPh sb="2" eb="3">
      <t>イネ</t>
    </rPh>
    <rPh sb="3" eb="4">
      <t>ミ</t>
    </rPh>
    <phoneticPr fontId="2"/>
  </si>
  <si>
    <t>おおまえ</t>
    <phoneticPr fontId="2"/>
  </si>
  <si>
    <t>大前</t>
    <rPh sb="0" eb="2">
      <t>オオマエ</t>
    </rPh>
    <phoneticPr fontId="2"/>
  </si>
  <si>
    <t>ふじすえ６</t>
    <phoneticPr fontId="2"/>
  </si>
  <si>
    <t>富士寿恵６</t>
    <rPh sb="0" eb="2">
      <t>フジスエ</t>
    </rPh>
    <rPh sb="2" eb="3">
      <t>トシ</t>
    </rPh>
    <rPh sb="3" eb="4">
      <t>エ</t>
    </rPh>
    <phoneticPr fontId="2"/>
  </si>
  <si>
    <t>だい２なんば</t>
    <phoneticPr fontId="2"/>
  </si>
  <si>
    <t>第２難波</t>
    <rPh sb="0" eb="1">
      <t>ダイ２ナンバ</t>
    </rPh>
    <phoneticPr fontId="2"/>
  </si>
  <si>
    <t>だい６きよくに</t>
    <phoneticPr fontId="2"/>
  </si>
  <si>
    <t>第６清国</t>
    <rPh sb="0" eb="1">
      <t>ダイ</t>
    </rPh>
    <rPh sb="2" eb="4">
      <t>キヨクニ</t>
    </rPh>
    <phoneticPr fontId="2"/>
  </si>
  <si>
    <t>おおみね</t>
    <phoneticPr fontId="2"/>
  </si>
  <si>
    <t>大峰</t>
    <rPh sb="0" eb="2">
      <t>オオミネ</t>
    </rPh>
    <phoneticPr fontId="2"/>
  </si>
  <si>
    <t>じゅうほう</t>
    <phoneticPr fontId="2"/>
  </si>
  <si>
    <t>鷲峰</t>
    <rPh sb="0" eb="1">
      <t>ワシ</t>
    </rPh>
    <rPh sb="1" eb="2">
      <t>ミネ</t>
    </rPh>
    <phoneticPr fontId="2"/>
  </si>
  <si>
    <t>おおよしひろしま</t>
    <phoneticPr fontId="2"/>
  </si>
  <si>
    <t>大吉(広島)</t>
    <rPh sb="0" eb="2">
      <t>オオヨシ</t>
    </rPh>
    <rPh sb="3" eb="5">
      <t>ヒロシマ</t>
    </rPh>
    <phoneticPr fontId="2"/>
  </si>
  <si>
    <t>おくあさどい</t>
    <phoneticPr fontId="2"/>
  </si>
  <si>
    <t>奥朝土井</t>
    <rPh sb="0" eb="1">
      <t>オク</t>
    </rPh>
    <rPh sb="1" eb="2">
      <t>アサ</t>
    </rPh>
    <rPh sb="2" eb="4">
      <t>ドイ</t>
    </rPh>
    <phoneticPr fontId="2"/>
  </si>
  <si>
    <t>おおろ</t>
    <phoneticPr fontId="2"/>
  </si>
  <si>
    <t>大呂</t>
    <rPh sb="0" eb="1">
      <t>オオ</t>
    </rPh>
    <rPh sb="1" eb="2">
      <t>ロ</t>
    </rPh>
    <phoneticPr fontId="2"/>
  </si>
  <si>
    <t>やず</t>
    <phoneticPr fontId="2"/>
  </si>
  <si>
    <t>おかしげふく</t>
    <phoneticPr fontId="2"/>
  </si>
  <si>
    <t>岡茂福(鹿児島）</t>
    <rPh sb="0" eb="1">
      <t>オカ</t>
    </rPh>
    <rPh sb="1" eb="2">
      <t>シゲル</t>
    </rPh>
    <rPh sb="2" eb="3">
      <t>フク</t>
    </rPh>
    <rPh sb="4" eb="7">
      <t>カゴシマ</t>
    </rPh>
    <phoneticPr fontId="2"/>
  </si>
  <si>
    <t>ほうしょう</t>
    <phoneticPr fontId="2"/>
  </si>
  <si>
    <t>宝勝</t>
    <rPh sb="0" eb="1">
      <t>タカラ</t>
    </rPh>
    <rPh sb="1" eb="2">
      <t>カチ</t>
    </rPh>
    <phoneticPr fontId="2"/>
  </si>
  <si>
    <t>おかの２</t>
    <phoneticPr fontId="2"/>
  </si>
  <si>
    <t>岡野２</t>
    <rPh sb="0" eb="2">
      <t>オカノ</t>
    </rPh>
    <phoneticPr fontId="2"/>
  </si>
  <si>
    <t>おくしげおかやま</t>
    <phoneticPr fontId="2"/>
  </si>
  <si>
    <t>奥繁</t>
    <rPh sb="0" eb="1">
      <t>オクシゲル</t>
    </rPh>
    <phoneticPr fontId="2"/>
  </si>
  <si>
    <t>だい２なかやま</t>
    <phoneticPr fontId="2"/>
  </si>
  <si>
    <t>第２中山</t>
    <rPh sb="0" eb="1">
      <t>ダイ</t>
    </rPh>
    <rPh sb="2" eb="4">
      <t>ナカヤマ</t>
    </rPh>
    <phoneticPr fontId="2"/>
  </si>
  <si>
    <t>せんなん</t>
    <phoneticPr fontId="2"/>
  </si>
  <si>
    <t>千難</t>
    <rPh sb="0" eb="1">
      <t>センナン</t>
    </rPh>
    <rPh sb="1" eb="2">
      <t>ナン</t>
    </rPh>
    <phoneticPr fontId="2"/>
  </si>
  <si>
    <t>だい６ふじもり</t>
    <phoneticPr fontId="2"/>
  </si>
  <si>
    <t>第６藤盛</t>
    <rPh sb="0" eb="1">
      <t>ダイ６フジモリ</t>
    </rPh>
    <phoneticPr fontId="2"/>
  </si>
  <si>
    <t>おかべ２</t>
    <phoneticPr fontId="2"/>
  </si>
  <si>
    <t>岡部２</t>
    <rPh sb="0" eb="2">
      <t>オカベ</t>
    </rPh>
    <phoneticPr fontId="2"/>
  </si>
  <si>
    <t>だい３１あおたき</t>
    <phoneticPr fontId="2"/>
  </si>
  <si>
    <t>第３１青滝</t>
    <rPh sb="0" eb="1">
      <t>ダイ</t>
    </rPh>
    <rPh sb="3" eb="4">
      <t>アオ</t>
    </rPh>
    <rPh sb="4" eb="5">
      <t>タキ</t>
    </rPh>
    <phoneticPr fontId="2"/>
  </si>
  <si>
    <t>おかむら</t>
    <phoneticPr fontId="2"/>
  </si>
  <si>
    <t>岡村</t>
    <rPh sb="0" eb="2">
      <t>オカムラ</t>
    </rPh>
    <phoneticPr fontId="2"/>
  </si>
  <si>
    <t>まさ２</t>
    <phoneticPr fontId="2"/>
  </si>
  <si>
    <t>政２</t>
    <rPh sb="0" eb="1">
      <t>マサ</t>
    </rPh>
    <phoneticPr fontId="2"/>
  </si>
  <si>
    <t>おかやす</t>
    <phoneticPr fontId="2"/>
  </si>
  <si>
    <t>岡保</t>
    <rPh sb="0" eb="1">
      <t>オカ</t>
    </rPh>
    <rPh sb="1" eb="2">
      <t>ヤス</t>
    </rPh>
    <phoneticPr fontId="2"/>
  </si>
  <si>
    <t>ふさだい８</t>
    <phoneticPr fontId="2"/>
  </si>
  <si>
    <t>房第８</t>
    <rPh sb="0" eb="1">
      <t>フサ</t>
    </rPh>
    <rPh sb="1" eb="2">
      <t>ダイ</t>
    </rPh>
    <phoneticPr fontId="2"/>
  </si>
  <si>
    <t>しげなみじぎょうだん</t>
    <phoneticPr fontId="2"/>
  </si>
  <si>
    <t>茂波（事業団）</t>
    <rPh sb="0" eb="1">
      <t>シゲ</t>
    </rPh>
    <rPh sb="1" eb="2">
      <t>ナミ</t>
    </rPh>
    <rPh sb="3" eb="6">
      <t>ジギョウダン</t>
    </rPh>
    <phoneticPr fontId="2"/>
  </si>
  <si>
    <t>はつよ１４</t>
    <phoneticPr fontId="2"/>
  </si>
  <si>
    <t>第43岩田の14</t>
  </si>
  <si>
    <t>だい１０かみおく</t>
    <phoneticPr fontId="2"/>
  </si>
  <si>
    <t>第１０神奥</t>
    <rPh sb="4" eb="5">
      <t>オク</t>
    </rPh>
    <phoneticPr fontId="2"/>
  </si>
  <si>
    <t>おくどい</t>
    <phoneticPr fontId="2"/>
  </si>
  <si>
    <t>奥土井</t>
    <rPh sb="0" eb="1">
      <t>オク</t>
    </rPh>
    <rPh sb="1" eb="3">
      <t>ドイ</t>
    </rPh>
    <phoneticPr fontId="2"/>
  </si>
  <si>
    <t>しろきよ</t>
    <phoneticPr fontId="2"/>
  </si>
  <si>
    <t>城清</t>
    <rPh sb="0" eb="1">
      <t>シロ</t>
    </rPh>
    <rPh sb="1" eb="2">
      <t>キヨ</t>
    </rPh>
    <phoneticPr fontId="2"/>
  </si>
  <si>
    <t>だい６あいたに</t>
    <phoneticPr fontId="2"/>
  </si>
  <si>
    <t>第６相谷</t>
    <rPh sb="0" eb="1">
      <t>ダイ</t>
    </rPh>
    <rPh sb="2" eb="4">
      <t>アイタニ</t>
    </rPh>
    <phoneticPr fontId="2"/>
  </si>
  <si>
    <t>つちおい</t>
    <phoneticPr fontId="2"/>
  </si>
  <si>
    <t>土生</t>
    <rPh sb="0" eb="1">
      <t>ツチ</t>
    </rPh>
    <rPh sb="1" eb="2">
      <t>オイ</t>
    </rPh>
    <phoneticPr fontId="2"/>
  </si>
  <si>
    <t>おくきた</t>
    <phoneticPr fontId="2"/>
  </si>
  <si>
    <t>奥北</t>
    <rPh sb="0" eb="2">
      <t>オクキタ</t>
    </rPh>
    <phoneticPr fontId="2"/>
  </si>
  <si>
    <t>おくたか</t>
    <phoneticPr fontId="2"/>
  </si>
  <si>
    <t>奥高</t>
    <rPh sb="0" eb="2">
      <t>オクタカ</t>
    </rPh>
    <phoneticPr fontId="2"/>
  </si>
  <si>
    <t>第１北川</t>
    <rPh sb="0" eb="1">
      <t>ダイ</t>
    </rPh>
    <rPh sb="2" eb="4">
      <t>キタガワ</t>
    </rPh>
    <phoneticPr fontId="2"/>
  </si>
  <si>
    <t>かみふく</t>
    <phoneticPr fontId="2"/>
  </si>
  <si>
    <t>上福</t>
    <rPh sb="0" eb="2">
      <t>カミフク</t>
    </rPh>
    <phoneticPr fontId="2"/>
  </si>
  <si>
    <t>としみつ</t>
    <phoneticPr fontId="2"/>
  </si>
  <si>
    <t>俊光</t>
    <rPh sb="0" eb="2">
      <t>トシミツ</t>
    </rPh>
    <phoneticPr fontId="2"/>
  </si>
  <si>
    <t>おくきたぐに</t>
    <phoneticPr fontId="2"/>
  </si>
  <si>
    <t>奥北国</t>
    <rPh sb="0" eb="2">
      <t>オクキタ</t>
    </rPh>
    <rPh sb="2" eb="3">
      <t>クニ</t>
    </rPh>
    <phoneticPr fontId="2"/>
  </si>
  <si>
    <t>おくしげ</t>
    <phoneticPr fontId="2"/>
  </si>
  <si>
    <t>奥茂</t>
    <rPh sb="0" eb="1">
      <t>オク</t>
    </rPh>
    <rPh sb="1" eb="2">
      <t>シゲ</t>
    </rPh>
    <phoneticPr fontId="2"/>
  </si>
  <si>
    <t>P黒４４９</t>
    <rPh sb="1" eb="2">
      <t>クロ</t>
    </rPh>
    <phoneticPr fontId="2"/>
  </si>
  <si>
    <t>おくきたしげ</t>
    <phoneticPr fontId="2"/>
  </si>
  <si>
    <t>奥北茂</t>
    <rPh sb="0" eb="1">
      <t>オク</t>
    </rPh>
    <rPh sb="1" eb="2">
      <t>キタ</t>
    </rPh>
    <rPh sb="2" eb="3">
      <t>シゲ</t>
    </rPh>
    <phoneticPr fontId="2"/>
  </si>
  <si>
    <t>だい５たにかぜ１</t>
    <phoneticPr fontId="2"/>
  </si>
  <si>
    <t>だい３ふくのり</t>
    <phoneticPr fontId="2"/>
  </si>
  <si>
    <t>第３福徳</t>
    <rPh sb="0" eb="1">
      <t>ダイ</t>
    </rPh>
    <rPh sb="2" eb="3">
      <t>フク</t>
    </rPh>
    <rPh sb="3" eb="4">
      <t>トク</t>
    </rPh>
    <phoneticPr fontId="2"/>
  </si>
  <si>
    <t>おくたに</t>
    <phoneticPr fontId="2"/>
  </si>
  <si>
    <t>奥谷</t>
    <rPh sb="0" eb="1">
      <t>オク</t>
    </rPh>
    <rPh sb="1" eb="2">
      <t>タニ</t>
    </rPh>
    <phoneticPr fontId="2"/>
  </si>
  <si>
    <t>だい２よしどい</t>
    <phoneticPr fontId="2"/>
  </si>
  <si>
    <t>第２吉土井</t>
    <rPh sb="0" eb="1">
      <t>ダイ</t>
    </rPh>
    <rPh sb="2" eb="3">
      <t>ヨシ</t>
    </rPh>
    <rPh sb="3" eb="5">
      <t>ドイ</t>
    </rPh>
    <phoneticPr fontId="2"/>
  </si>
  <si>
    <t>奥繁</t>
    <rPh sb="0" eb="1">
      <t>オク</t>
    </rPh>
    <rPh sb="1" eb="2">
      <t>シゲル</t>
    </rPh>
    <phoneticPr fontId="2"/>
  </si>
  <si>
    <t>奥谷</t>
    <rPh sb="0" eb="2">
      <t>オクタニ</t>
    </rPh>
    <phoneticPr fontId="2"/>
  </si>
  <si>
    <t>だい６たけはな</t>
    <phoneticPr fontId="2"/>
  </si>
  <si>
    <t>第６嶽花</t>
    <rPh sb="0" eb="1">
      <t>ダイ</t>
    </rPh>
    <rPh sb="2" eb="3">
      <t>ガク</t>
    </rPh>
    <rPh sb="3" eb="4">
      <t>ハナ</t>
    </rPh>
    <phoneticPr fontId="2"/>
  </si>
  <si>
    <t>だい５もりやま</t>
    <phoneticPr fontId="2"/>
  </si>
  <si>
    <t>第５盛山</t>
    <rPh sb="0" eb="1">
      <t>ダイ</t>
    </rPh>
    <rPh sb="2" eb="4">
      <t>モリヤマ</t>
    </rPh>
    <phoneticPr fontId="2"/>
  </si>
  <si>
    <t>おくしげかつ</t>
    <phoneticPr fontId="2"/>
  </si>
  <si>
    <t>奥茂勝</t>
    <rPh sb="0" eb="1">
      <t>オク</t>
    </rPh>
    <rPh sb="1" eb="3">
      <t>シゲカツ</t>
    </rPh>
    <phoneticPr fontId="2"/>
  </si>
  <si>
    <t>やすしげかつ</t>
    <phoneticPr fontId="2"/>
  </si>
  <si>
    <t>安茂勝</t>
    <rPh sb="0" eb="1">
      <t>ヤス</t>
    </rPh>
    <rPh sb="1" eb="3">
      <t>シゲカツ</t>
    </rPh>
    <phoneticPr fontId="2"/>
  </si>
  <si>
    <t>おくしろどい</t>
    <phoneticPr fontId="2"/>
  </si>
  <si>
    <t>奥城土井</t>
    <rPh sb="0" eb="1">
      <t>オク</t>
    </rPh>
    <rPh sb="1" eb="2">
      <t>シロ</t>
    </rPh>
    <rPh sb="2" eb="4">
      <t>ドイ</t>
    </rPh>
    <phoneticPr fontId="2"/>
  </si>
  <si>
    <t>おくまつどい</t>
    <phoneticPr fontId="2"/>
  </si>
  <si>
    <t>奥松土井</t>
    <rPh sb="0" eb="1">
      <t>オク</t>
    </rPh>
    <rPh sb="1" eb="2">
      <t>マツ</t>
    </rPh>
    <rPh sb="2" eb="4">
      <t>ドイ</t>
    </rPh>
    <phoneticPr fontId="2"/>
  </si>
  <si>
    <t>しろえだ</t>
    <phoneticPr fontId="2"/>
  </si>
  <si>
    <t>城江田</t>
    <rPh sb="0" eb="1">
      <t>シロ</t>
    </rPh>
    <rPh sb="1" eb="3">
      <t>エダ</t>
    </rPh>
    <phoneticPr fontId="2"/>
  </si>
  <si>
    <t>だい３うらかみ</t>
    <phoneticPr fontId="2"/>
  </si>
  <si>
    <t>第３浦上</t>
    <rPh sb="0" eb="1">
      <t>ダイ</t>
    </rPh>
    <rPh sb="2" eb="3">
      <t>ウラ</t>
    </rPh>
    <rPh sb="3" eb="4">
      <t>カミ</t>
    </rPh>
    <phoneticPr fontId="2"/>
  </si>
  <si>
    <t>もりがら</t>
    <phoneticPr fontId="2"/>
  </si>
  <si>
    <t>守柄</t>
    <rPh sb="0" eb="1">
      <t>モリ</t>
    </rPh>
    <rPh sb="1" eb="2">
      <t>エ</t>
    </rPh>
    <phoneticPr fontId="2"/>
  </si>
  <si>
    <t>奥高</t>
    <rPh sb="0" eb="1">
      <t>オク</t>
    </rPh>
    <rPh sb="1" eb="2">
      <t>タカ</t>
    </rPh>
    <phoneticPr fontId="2"/>
  </si>
  <si>
    <t>はつさかえ</t>
    <phoneticPr fontId="2"/>
  </si>
  <si>
    <t>初栄</t>
    <rPh sb="0" eb="1">
      <t>ハツ</t>
    </rPh>
    <rPh sb="1" eb="2">
      <t>サカエ</t>
    </rPh>
    <phoneticPr fontId="2"/>
  </si>
  <si>
    <t>ほそたに</t>
    <phoneticPr fontId="2"/>
  </si>
  <si>
    <t>細谷</t>
    <rPh sb="0" eb="1">
      <t>ホソ</t>
    </rPh>
    <rPh sb="1" eb="2">
      <t>タニ</t>
    </rPh>
    <phoneticPr fontId="2"/>
  </si>
  <si>
    <t>みつみ</t>
    <phoneticPr fontId="2"/>
  </si>
  <si>
    <t>光美</t>
    <rPh sb="0" eb="1">
      <t>ミツ</t>
    </rPh>
    <rPh sb="1" eb="2">
      <t>ミ</t>
    </rPh>
    <phoneticPr fontId="2"/>
  </si>
  <si>
    <t>おくたかどい</t>
    <phoneticPr fontId="2"/>
  </si>
  <si>
    <t>奥隆土井</t>
    <rPh sb="0" eb="1">
      <t>オク</t>
    </rPh>
    <rPh sb="1" eb="2">
      <t>タカ</t>
    </rPh>
    <rPh sb="2" eb="4">
      <t>ドイ</t>
    </rPh>
    <phoneticPr fontId="2"/>
  </si>
  <si>
    <t>しろあさ</t>
    <phoneticPr fontId="2"/>
  </si>
  <si>
    <t>城朝</t>
    <rPh sb="0" eb="1">
      <t>シロ</t>
    </rPh>
    <rPh sb="1" eb="2">
      <t>アサ</t>
    </rPh>
    <phoneticPr fontId="2"/>
  </si>
  <si>
    <t>第６相谷</t>
    <rPh sb="0" eb="1">
      <t>ダイ</t>
    </rPh>
    <rPh sb="2" eb="3">
      <t>ソウ</t>
    </rPh>
    <rPh sb="3" eb="4">
      <t>タニ</t>
    </rPh>
    <phoneticPr fontId="2"/>
  </si>
  <si>
    <t>土生</t>
    <rPh sb="0" eb="1">
      <t>ツチ</t>
    </rPh>
    <rPh sb="1" eb="2">
      <t>イ</t>
    </rPh>
    <phoneticPr fontId="2"/>
  </si>
  <si>
    <t>やすき</t>
    <phoneticPr fontId="2"/>
  </si>
  <si>
    <t>おくとし</t>
    <phoneticPr fontId="2"/>
  </si>
  <si>
    <t>奥利</t>
    <rPh sb="0" eb="1">
      <t>オク</t>
    </rPh>
    <rPh sb="1" eb="2">
      <t>トシ</t>
    </rPh>
    <phoneticPr fontId="2"/>
  </si>
  <si>
    <t>しろとし</t>
    <phoneticPr fontId="2"/>
  </si>
  <si>
    <t>城利</t>
    <rPh sb="0" eb="1">
      <t>シロ</t>
    </rPh>
    <rPh sb="1" eb="2">
      <t>トシ</t>
    </rPh>
    <phoneticPr fontId="2"/>
  </si>
  <si>
    <t>おくとしはな</t>
    <phoneticPr fontId="2"/>
  </si>
  <si>
    <t>奥利花</t>
    <rPh sb="0" eb="1">
      <t>オク</t>
    </rPh>
    <rPh sb="1" eb="2">
      <t>トシ</t>
    </rPh>
    <rPh sb="2" eb="3">
      <t>ハナ</t>
    </rPh>
    <phoneticPr fontId="2"/>
  </si>
  <si>
    <t>しんはつえい</t>
    <phoneticPr fontId="2"/>
  </si>
  <si>
    <t>新初英</t>
    <rPh sb="0" eb="1">
      <t>シン</t>
    </rPh>
    <rPh sb="1" eb="2">
      <t>ハツ</t>
    </rPh>
    <rPh sb="2" eb="3">
      <t>エイ</t>
    </rPh>
    <phoneticPr fontId="2"/>
  </si>
  <si>
    <t>としはな</t>
    <phoneticPr fontId="2"/>
  </si>
  <si>
    <t>利花</t>
    <rPh sb="0" eb="1">
      <t>トシ</t>
    </rPh>
    <rPh sb="1" eb="2">
      <t>ハナ</t>
    </rPh>
    <phoneticPr fontId="2"/>
  </si>
  <si>
    <t>岡山１０回全１区</t>
    <rPh sb="0" eb="2">
      <t>オカヤマ</t>
    </rPh>
    <rPh sb="4" eb="5">
      <t>カイ</t>
    </rPh>
    <rPh sb="5" eb="6">
      <t>ゼン</t>
    </rPh>
    <rPh sb="7" eb="8">
      <t>ク</t>
    </rPh>
    <phoneticPr fontId="2"/>
  </si>
  <si>
    <t>おくはぎ</t>
    <phoneticPr fontId="2"/>
  </si>
  <si>
    <t>奥萩</t>
    <rPh sb="0" eb="1">
      <t>オク</t>
    </rPh>
    <rPh sb="1" eb="2">
      <t>ハギ</t>
    </rPh>
    <phoneticPr fontId="2"/>
  </si>
  <si>
    <t>もりはぎどい</t>
    <phoneticPr fontId="2"/>
  </si>
  <si>
    <t>森萩土井</t>
    <rPh sb="0" eb="1">
      <t>モリ</t>
    </rPh>
    <rPh sb="1" eb="2">
      <t>ハギ</t>
    </rPh>
    <rPh sb="2" eb="4">
      <t>ドイ</t>
    </rPh>
    <phoneticPr fontId="2"/>
  </si>
  <si>
    <t>よしさかえどい</t>
    <phoneticPr fontId="2"/>
  </si>
  <si>
    <t>芳栄土井</t>
    <rPh sb="0" eb="1">
      <t>ヨシ</t>
    </rPh>
    <rPh sb="1" eb="2">
      <t>サカエ</t>
    </rPh>
    <rPh sb="2" eb="4">
      <t>ドイ</t>
    </rPh>
    <phoneticPr fontId="2"/>
  </si>
  <si>
    <t>かねまる</t>
    <phoneticPr fontId="2"/>
  </si>
  <si>
    <t>金丸</t>
    <rPh sb="0" eb="1">
      <t>カネ</t>
    </rPh>
    <rPh sb="1" eb="2">
      <t>マル</t>
    </rPh>
    <phoneticPr fontId="2"/>
  </si>
  <si>
    <t>おくはなつる</t>
    <phoneticPr fontId="2"/>
  </si>
  <si>
    <t>奥花鶴</t>
    <rPh sb="0" eb="1">
      <t>オク</t>
    </rPh>
    <rPh sb="1" eb="2">
      <t>ハナ</t>
    </rPh>
    <rPh sb="2" eb="3">
      <t>ツル</t>
    </rPh>
    <phoneticPr fontId="2"/>
  </si>
  <si>
    <t>かねつる</t>
    <phoneticPr fontId="2"/>
  </si>
  <si>
    <t>金鶴</t>
    <rPh sb="0" eb="1">
      <t>カネ</t>
    </rPh>
    <rPh sb="1" eb="2">
      <t>ツル</t>
    </rPh>
    <phoneticPr fontId="2"/>
  </si>
  <si>
    <t>たかいし</t>
    <phoneticPr fontId="2"/>
  </si>
  <si>
    <t>高石</t>
    <rPh sb="0" eb="1">
      <t>タカ</t>
    </rPh>
    <rPh sb="1" eb="2">
      <t>イシ</t>
    </rPh>
    <phoneticPr fontId="2"/>
  </si>
  <si>
    <t>おくひで</t>
    <phoneticPr fontId="2"/>
  </si>
  <si>
    <t>奥秀</t>
    <rPh sb="0" eb="1">
      <t>オク</t>
    </rPh>
    <rPh sb="1" eb="2">
      <t>シュウ</t>
    </rPh>
    <phoneticPr fontId="2"/>
  </si>
  <si>
    <t>奥隆土井</t>
    <rPh sb="0" eb="1">
      <t>オク</t>
    </rPh>
    <rPh sb="1" eb="2">
      <t>タカシ</t>
    </rPh>
    <rPh sb="2" eb="4">
      <t>ドイ</t>
    </rPh>
    <phoneticPr fontId="2"/>
  </si>
  <si>
    <t>おくふくどい</t>
    <phoneticPr fontId="2"/>
  </si>
  <si>
    <t>奥福土井</t>
    <rPh sb="0" eb="4">
      <t>オクフクドイ</t>
    </rPh>
    <phoneticPr fontId="2"/>
  </si>
  <si>
    <t>奥秀</t>
    <rPh sb="0" eb="2">
      <t>オクヒデ</t>
    </rPh>
    <phoneticPr fontId="2"/>
  </si>
  <si>
    <t>おくとみどい</t>
    <phoneticPr fontId="2"/>
  </si>
  <si>
    <t>奥富土井</t>
    <rPh sb="0" eb="4">
      <t>オクトミドイ</t>
    </rPh>
    <phoneticPr fontId="2"/>
  </si>
  <si>
    <t>生土井</t>
    <rPh sb="0" eb="1">
      <t>セイ</t>
    </rPh>
    <rPh sb="1" eb="3">
      <t>ドイ</t>
    </rPh>
    <phoneticPr fontId="2"/>
  </si>
  <si>
    <t>しげみつ</t>
    <phoneticPr fontId="2"/>
  </si>
  <si>
    <t>茂光</t>
    <rPh sb="0" eb="2">
      <t>シゲミツ</t>
    </rPh>
    <phoneticPr fontId="2"/>
  </si>
  <si>
    <t>おくふじ</t>
    <phoneticPr fontId="2"/>
  </si>
  <si>
    <t>奥富士</t>
    <rPh sb="0" eb="1">
      <t>オク</t>
    </rPh>
    <rPh sb="1" eb="3">
      <t>フジ</t>
    </rPh>
    <phoneticPr fontId="2"/>
  </si>
  <si>
    <t>東平茂</t>
    <rPh sb="0" eb="1">
      <t>アズマ</t>
    </rPh>
    <rPh sb="1" eb="3">
      <t>ヒラシゲ</t>
    </rPh>
    <phoneticPr fontId="2"/>
  </si>
  <si>
    <t>P黒６３７</t>
    <rPh sb="1" eb="2">
      <t>クロ</t>
    </rPh>
    <phoneticPr fontId="2"/>
  </si>
  <si>
    <t>奥松</t>
    <rPh sb="0" eb="1">
      <t>オク</t>
    </rPh>
    <rPh sb="1" eb="2">
      <t>マツ</t>
    </rPh>
    <phoneticPr fontId="2"/>
  </si>
  <si>
    <t>ちよだ</t>
    <phoneticPr fontId="2"/>
  </si>
  <si>
    <t>千代田</t>
    <rPh sb="0" eb="3">
      <t>チヨダ</t>
    </rPh>
    <phoneticPr fontId="2"/>
  </si>
  <si>
    <t>つねのはな</t>
    <phoneticPr fontId="2"/>
  </si>
  <si>
    <t>常ノ花</t>
    <rPh sb="0" eb="1">
      <t>ツネ</t>
    </rPh>
    <rPh sb="2" eb="3">
      <t>ハナ</t>
    </rPh>
    <phoneticPr fontId="2"/>
  </si>
  <si>
    <t>第２難波</t>
    <rPh sb="0" eb="1">
      <t>ダイ</t>
    </rPh>
    <rPh sb="2" eb="4">
      <t>ナンバ</t>
    </rPh>
    <phoneticPr fontId="2"/>
  </si>
  <si>
    <t>だい４しもまえ</t>
    <phoneticPr fontId="2"/>
  </si>
  <si>
    <t>おくみや</t>
    <phoneticPr fontId="2"/>
  </si>
  <si>
    <t>奥宮</t>
    <rPh sb="0" eb="1">
      <t>オク</t>
    </rPh>
    <rPh sb="1" eb="2">
      <t>ミヤ</t>
    </rPh>
    <phoneticPr fontId="2"/>
  </si>
  <si>
    <t>おくやすふく</t>
    <phoneticPr fontId="2"/>
  </si>
  <si>
    <t>奥安福</t>
    <rPh sb="0" eb="1">
      <t>オク</t>
    </rPh>
    <rPh sb="1" eb="3">
      <t>ヤスフク</t>
    </rPh>
    <phoneticPr fontId="2"/>
  </si>
  <si>
    <t>しげむね</t>
    <phoneticPr fontId="2"/>
  </si>
  <si>
    <t>茂宗</t>
    <rPh sb="0" eb="1">
      <t>シゲ</t>
    </rPh>
    <rPh sb="1" eb="2">
      <t>ムネ</t>
    </rPh>
    <phoneticPr fontId="2"/>
  </si>
  <si>
    <t>景藤</t>
    <rPh sb="0" eb="1">
      <t>カゲル</t>
    </rPh>
    <rPh sb="1" eb="2">
      <t>フジ</t>
    </rPh>
    <phoneticPr fontId="2"/>
  </si>
  <si>
    <t>Ｐ黒５５５</t>
    <rPh sb="1" eb="2">
      <t>クロ</t>
    </rPh>
    <phoneticPr fontId="2"/>
  </si>
  <si>
    <t>おくやすみつぐ</t>
    <phoneticPr fontId="2"/>
  </si>
  <si>
    <t>奥安美継</t>
    <rPh sb="0" eb="1">
      <t>オク</t>
    </rPh>
    <rPh sb="1" eb="2">
      <t>ヤス</t>
    </rPh>
    <rPh sb="2" eb="4">
      <t>ミツグ</t>
    </rPh>
    <phoneticPr fontId="2"/>
  </si>
  <si>
    <t>ひらみつぐ</t>
    <phoneticPr fontId="2"/>
  </si>
  <si>
    <t>飛良美継</t>
    <rPh sb="0" eb="1">
      <t>ヒ</t>
    </rPh>
    <rPh sb="1" eb="2">
      <t>ラ</t>
    </rPh>
    <rPh sb="2" eb="4">
      <t>ミツグ</t>
    </rPh>
    <phoneticPr fontId="2"/>
  </si>
  <si>
    <t>菊谷</t>
    <rPh sb="0" eb="2">
      <t>キクタニ</t>
    </rPh>
    <phoneticPr fontId="2"/>
  </si>
  <si>
    <t>おとしげつる１９</t>
    <phoneticPr fontId="2"/>
  </si>
  <si>
    <t>乙茂鶴１９</t>
    <rPh sb="0" eb="1">
      <t>オツ</t>
    </rPh>
    <rPh sb="1" eb="2">
      <t>シゲ</t>
    </rPh>
    <rPh sb="2" eb="3">
      <t>ツル</t>
    </rPh>
    <phoneticPr fontId="2"/>
  </si>
  <si>
    <t>乙社６</t>
    <rPh sb="0" eb="1">
      <t>オツ</t>
    </rPh>
    <rPh sb="1" eb="2">
      <t>ヤシロ</t>
    </rPh>
    <phoneticPr fontId="2"/>
  </si>
  <si>
    <t>はるしも</t>
    <phoneticPr fontId="2"/>
  </si>
  <si>
    <t>春霜</t>
    <rPh sb="0" eb="1">
      <t>ハル</t>
    </rPh>
    <rPh sb="1" eb="2">
      <t>シモ</t>
    </rPh>
    <phoneticPr fontId="2"/>
  </si>
  <si>
    <t>岩倉呂</t>
    <rPh sb="0" eb="1">
      <t>イワ</t>
    </rPh>
    <rPh sb="1" eb="2">
      <t>クラ</t>
    </rPh>
    <rPh sb="2" eb="3">
      <t>ロ</t>
    </rPh>
    <phoneticPr fontId="2"/>
  </si>
  <si>
    <t>だい２ささかわ</t>
    <phoneticPr fontId="2"/>
  </si>
  <si>
    <t>第２笹川</t>
    <rPh sb="0" eb="1">
      <t>ダイ</t>
    </rPh>
    <rPh sb="2" eb="4">
      <t>ササカワ</t>
    </rPh>
    <phoneticPr fontId="2"/>
  </si>
  <si>
    <t>はつひ</t>
    <phoneticPr fontId="2"/>
  </si>
  <si>
    <t>おとじろう</t>
    <phoneticPr fontId="2"/>
  </si>
  <si>
    <t>乙次郎</t>
    <rPh sb="0" eb="1">
      <t>オツ</t>
    </rPh>
    <rPh sb="1" eb="3">
      <t>ジロウ</t>
    </rPh>
    <phoneticPr fontId="2"/>
  </si>
  <si>
    <t>紋次郎</t>
    <phoneticPr fontId="2"/>
  </si>
  <si>
    <t>乙茂鶴１９</t>
    <rPh sb="0" eb="1">
      <t>オツ</t>
    </rPh>
    <rPh sb="1" eb="2">
      <t>シゲル</t>
    </rPh>
    <rPh sb="2" eb="3">
      <t>ツル</t>
    </rPh>
    <phoneticPr fontId="2"/>
  </si>
  <si>
    <t>しろよし１４</t>
    <phoneticPr fontId="2"/>
  </si>
  <si>
    <t>城芳１４</t>
    <rPh sb="0" eb="1">
      <t>シロ</t>
    </rPh>
    <rPh sb="1" eb="2">
      <t>ヨシ</t>
    </rPh>
    <phoneticPr fontId="2"/>
  </si>
  <si>
    <t>だい５はた</t>
    <phoneticPr fontId="2"/>
  </si>
  <si>
    <t>第５幡</t>
    <rPh sb="0" eb="1">
      <t>ダイ</t>
    </rPh>
    <rPh sb="2" eb="3">
      <t>ハタ</t>
    </rPh>
    <phoneticPr fontId="2"/>
  </si>
  <si>
    <t>たなか</t>
    <phoneticPr fontId="2"/>
  </si>
  <si>
    <t>おのひら</t>
    <phoneticPr fontId="2"/>
  </si>
  <si>
    <t>小野平</t>
    <rPh sb="0" eb="3">
      <t>オノヒラ</t>
    </rPh>
    <phoneticPr fontId="2"/>
  </si>
  <si>
    <t>おのやま</t>
    <phoneticPr fontId="2"/>
  </si>
  <si>
    <t>小の山</t>
    <rPh sb="0" eb="1">
      <t>オ</t>
    </rPh>
    <rPh sb="2" eb="3">
      <t>ヤマ</t>
    </rPh>
    <phoneticPr fontId="2"/>
  </si>
  <si>
    <t>だい１２いいの</t>
    <phoneticPr fontId="2"/>
  </si>
  <si>
    <t>第１２飯野</t>
    <rPh sb="0" eb="1">
      <t>ダイ</t>
    </rPh>
    <rPh sb="3" eb="5">
      <t>イイノ</t>
    </rPh>
    <phoneticPr fontId="2"/>
  </si>
  <si>
    <t>おむらただふく７</t>
    <phoneticPr fontId="2"/>
  </si>
  <si>
    <t>尾村忠福７</t>
    <rPh sb="0" eb="4">
      <t>オムラタダフク</t>
    </rPh>
    <phoneticPr fontId="2"/>
  </si>
  <si>
    <t>はやのぶ</t>
    <phoneticPr fontId="2"/>
  </si>
  <si>
    <t>隼信</t>
    <rPh sb="0" eb="1">
      <t>ハヤブサ</t>
    </rPh>
    <rPh sb="1" eb="2">
      <t>ノブ</t>
    </rPh>
    <phoneticPr fontId="2"/>
  </si>
  <si>
    <t>だい３さかえ</t>
    <phoneticPr fontId="2"/>
  </si>
  <si>
    <t>第３栄</t>
    <rPh sb="0" eb="1">
      <t>ダイ</t>
    </rPh>
    <rPh sb="2" eb="3">
      <t>サカエ</t>
    </rPh>
    <phoneticPr fontId="2"/>
  </si>
  <si>
    <t>やすひろ</t>
    <phoneticPr fontId="2"/>
  </si>
  <si>
    <t>保広</t>
    <rPh sb="0" eb="1">
      <t>タモ</t>
    </rPh>
    <rPh sb="1" eb="2">
      <t>ｈｉｒｏ</t>
    </rPh>
    <phoneticPr fontId="2"/>
  </si>
  <si>
    <t>おんじろう</t>
    <phoneticPr fontId="2"/>
  </si>
  <si>
    <t>音次郎</t>
    <rPh sb="0" eb="1">
      <t>オト</t>
    </rPh>
    <rPh sb="1" eb="3">
      <t>ジロウ</t>
    </rPh>
    <phoneticPr fontId="2"/>
  </si>
  <si>
    <t>かつじろう</t>
    <phoneticPr fontId="2"/>
  </si>
  <si>
    <t>勝次郎</t>
    <rPh sb="0" eb="3">
      <t>カツジロウ</t>
    </rPh>
    <phoneticPr fontId="2"/>
  </si>
  <si>
    <t>かねゆき</t>
    <phoneticPr fontId="2"/>
  </si>
  <si>
    <t>金幸</t>
    <rPh sb="0" eb="2">
      <t>カネユキ</t>
    </rPh>
    <phoneticPr fontId="2"/>
  </si>
  <si>
    <t>郷原</t>
    <rPh sb="0" eb="2">
      <t>ゴウハラ</t>
    </rPh>
    <phoneticPr fontId="2"/>
  </si>
  <si>
    <t>だい２よことし</t>
    <phoneticPr fontId="2"/>
  </si>
  <si>
    <t>第２横利</t>
    <rPh sb="0" eb="1">
      <t>ダイ</t>
    </rPh>
    <rPh sb="2" eb="3">
      <t>ヨコ</t>
    </rPh>
    <rPh sb="3" eb="4">
      <t>リ</t>
    </rPh>
    <phoneticPr fontId="2"/>
  </si>
  <si>
    <t>やまあき</t>
    <phoneticPr fontId="2"/>
  </si>
  <si>
    <t>山明</t>
    <rPh sb="0" eb="1">
      <t>ヤマ</t>
    </rPh>
    <rPh sb="1" eb="2">
      <t>アキ</t>
    </rPh>
    <phoneticPr fontId="2"/>
  </si>
  <si>
    <t>せんがん</t>
    <phoneticPr fontId="2"/>
  </si>
  <si>
    <t>千貫</t>
    <rPh sb="0" eb="1">
      <t>セン</t>
    </rPh>
    <rPh sb="1" eb="2">
      <t>ガン</t>
    </rPh>
    <phoneticPr fontId="2"/>
  </si>
  <si>
    <t>かくた</t>
    <phoneticPr fontId="2"/>
  </si>
  <si>
    <t>角田</t>
    <rPh sb="0" eb="2">
      <t>カクタ</t>
    </rPh>
    <phoneticPr fontId="2"/>
  </si>
  <si>
    <t>ほうまん</t>
    <phoneticPr fontId="2"/>
  </si>
  <si>
    <t>豊萬</t>
    <rPh sb="0" eb="1">
      <t>ホウ</t>
    </rPh>
    <rPh sb="1" eb="2">
      <t>マン</t>
    </rPh>
    <phoneticPr fontId="2"/>
  </si>
  <si>
    <t>かげあずま</t>
    <phoneticPr fontId="2"/>
  </si>
  <si>
    <t>景東</t>
    <rPh sb="0" eb="1">
      <t>ケイ</t>
    </rPh>
    <rPh sb="1" eb="2">
      <t>ヒガシ</t>
    </rPh>
    <phoneticPr fontId="2"/>
  </si>
  <si>
    <t>東平茂</t>
    <rPh sb="0" eb="1">
      <t>アズマ</t>
    </rPh>
    <rPh sb="1" eb="2">
      <t>ヒラ</t>
    </rPh>
    <rPh sb="2" eb="3">
      <t>シゲル</t>
    </rPh>
    <phoneticPr fontId="2"/>
  </si>
  <si>
    <t>にしきあやの１２</t>
    <phoneticPr fontId="2"/>
  </si>
  <si>
    <t>錦文野１２</t>
    <rPh sb="0" eb="1">
      <t>ニシキ</t>
    </rPh>
    <rPh sb="1" eb="2">
      <t>アヤ</t>
    </rPh>
    <rPh sb="2" eb="3">
      <t>ノ</t>
    </rPh>
    <phoneticPr fontId="2"/>
  </si>
  <si>
    <t>しげかやひで</t>
    <phoneticPr fontId="2"/>
  </si>
  <si>
    <t>茂茅秀</t>
    <rPh sb="0" eb="1">
      <t>シゲ</t>
    </rPh>
    <rPh sb="1" eb="2">
      <t>カヤ</t>
    </rPh>
    <rPh sb="2" eb="3">
      <t>ヒデ</t>
    </rPh>
    <phoneticPr fontId="2"/>
  </si>
  <si>
    <t>のづき６</t>
    <phoneticPr fontId="2"/>
  </si>
  <si>
    <t>福島</t>
    <rPh sb="0" eb="2">
      <t>フクシマ</t>
    </rPh>
    <phoneticPr fontId="2"/>
  </si>
  <si>
    <t>かげかつ２１</t>
    <phoneticPr fontId="2"/>
  </si>
  <si>
    <t>景勝２１</t>
    <rPh sb="0" eb="1">
      <t>カゲ</t>
    </rPh>
    <rPh sb="1" eb="2">
      <t>カツ</t>
    </rPh>
    <phoneticPr fontId="2"/>
  </si>
  <si>
    <t>景藤</t>
    <rPh sb="0" eb="1">
      <t>カゲ</t>
    </rPh>
    <rPh sb="1" eb="2">
      <t>フジ</t>
    </rPh>
    <phoneticPr fontId="2"/>
  </si>
  <si>
    <t>山形</t>
    <rPh sb="0" eb="2">
      <t>ヤマガタ</t>
    </rPh>
    <phoneticPr fontId="2"/>
  </si>
  <si>
    <t>かげきたぐに</t>
    <phoneticPr fontId="2"/>
  </si>
  <si>
    <t>景北国（仮称）</t>
  </si>
  <si>
    <t>北国７の８</t>
  </si>
  <si>
    <t>紋次郎</t>
  </si>
  <si>
    <t>かげきよ３１</t>
    <phoneticPr fontId="2"/>
  </si>
  <si>
    <t>景清３１</t>
  </si>
  <si>
    <t>ひだしらきよ</t>
    <phoneticPr fontId="2"/>
  </si>
  <si>
    <t>飛騨白清</t>
  </si>
  <si>
    <t>景藤</t>
  </si>
  <si>
    <t>忠福</t>
  </si>
  <si>
    <t>かげとうりゅう</t>
    <phoneticPr fontId="2"/>
  </si>
  <si>
    <t>景東龍</t>
    <rPh sb="0" eb="1">
      <t>ケイ</t>
    </rPh>
    <rPh sb="1" eb="2">
      <t>トウ</t>
    </rPh>
    <rPh sb="2" eb="3">
      <t>リュウ</t>
    </rPh>
    <phoneticPr fontId="2"/>
  </si>
  <si>
    <t>茂富士</t>
    <phoneticPr fontId="2"/>
  </si>
  <si>
    <t>かげとら</t>
    <phoneticPr fontId="2"/>
  </si>
  <si>
    <t>景虎</t>
    <rPh sb="0" eb="1">
      <t>ケイ</t>
    </rPh>
    <rPh sb="1" eb="2">
      <t>トラ</t>
    </rPh>
    <phoneticPr fontId="2"/>
  </si>
  <si>
    <t>飛騨白清</t>
    <rPh sb="0" eb="2">
      <t>ヒダ</t>
    </rPh>
    <rPh sb="2" eb="3">
      <t>シロ</t>
    </rPh>
    <rPh sb="3" eb="4">
      <t>キヨ</t>
    </rPh>
    <phoneticPr fontId="2"/>
  </si>
  <si>
    <t>景平勝（岐阜）</t>
    <rPh sb="4" eb="6">
      <t>ギフ</t>
    </rPh>
    <phoneticPr fontId="2"/>
  </si>
  <si>
    <t>平茂勝</t>
  </si>
  <si>
    <t>かげひらの４</t>
    <phoneticPr fontId="2"/>
  </si>
  <si>
    <t>景平の４</t>
    <rPh sb="0" eb="1">
      <t>カゲ</t>
    </rPh>
    <rPh sb="1" eb="2">
      <t>ヒラ</t>
    </rPh>
    <phoneticPr fontId="2"/>
  </si>
  <si>
    <t>景東</t>
    <rPh sb="0" eb="1">
      <t>カゲ</t>
    </rPh>
    <rPh sb="1" eb="2">
      <t>アズマ</t>
    </rPh>
    <phoneticPr fontId="2"/>
  </si>
  <si>
    <t>せいりゅう</t>
    <phoneticPr fontId="2"/>
  </si>
  <si>
    <t>誠隆</t>
    <rPh sb="0" eb="1">
      <t>セイ</t>
    </rPh>
    <rPh sb="1" eb="2">
      <t>リュウ</t>
    </rPh>
    <phoneticPr fontId="2"/>
  </si>
  <si>
    <t>ジェネティクス</t>
    <phoneticPr fontId="2"/>
  </si>
  <si>
    <t>かげひらふく</t>
    <phoneticPr fontId="2"/>
  </si>
  <si>
    <t>景平福</t>
    <rPh sb="0" eb="1">
      <t>ケイ</t>
    </rPh>
    <rPh sb="1" eb="2">
      <t>ヒラ</t>
    </rPh>
    <rPh sb="2" eb="3">
      <t>フク</t>
    </rPh>
    <phoneticPr fontId="2"/>
  </si>
  <si>
    <t>のまはな</t>
    <phoneticPr fontId="2"/>
  </si>
  <si>
    <t>野間花</t>
    <rPh sb="0" eb="2">
      <t>ノマ</t>
    </rPh>
    <rPh sb="2" eb="3">
      <t>ハナ</t>
    </rPh>
    <phoneticPr fontId="2"/>
  </si>
  <si>
    <t>だい２とみた１</t>
    <phoneticPr fontId="2"/>
  </si>
  <si>
    <t>かげやすふく</t>
    <phoneticPr fontId="2"/>
  </si>
  <si>
    <t>景安福（仮称）</t>
    <rPh sb="1" eb="2">
      <t>ヤス</t>
    </rPh>
    <rPh sb="2" eb="3">
      <t>フク</t>
    </rPh>
    <phoneticPr fontId="2"/>
  </si>
  <si>
    <t>かざみ</t>
    <phoneticPr fontId="2"/>
  </si>
  <si>
    <t>風見</t>
    <rPh sb="0" eb="2">
      <t>カザミ</t>
    </rPh>
    <phoneticPr fontId="2"/>
  </si>
  <si>
    <t>ひのしか</t>
    <phoneticPr fontId="2"/>
  </si>
  <si>
    <t>日鹿</t>
    <rPh sb="0" eb="1">
      <t>ヒ</t>
    </rPh>
    <rPh sb="1" eb="2">
      <t>シカ</t>
    </rPh>
    <phoneticPr fontId="2"/>
  </si>
  <si>
    <t>鹿島</t>
    <rPh sb="0" eb="1">
      <t>シカ</t>
    </rPh>
    <rPh sb="1" eb="2">
      <t>シマ</t>
    </rPh>
    <phoneticPr fontId="2"/>
  </si>
  <si>
    <t>だい８いいの</t>
    <phoneticPr fontId="2"/>
  </si>
  <si>
    <t>第８飯野</t>
    <rPh sb="0" eb="1">
      <t>ダイ</t>
    </rPh>
    <rPh sb="2" eb="4">
      <t>イイノ</t>
    </rPh>
    <phoneticPr fontId="2"/>
  </si>
  <si>
    <t>かずあきふく</t>
    <phoneticPr fontId="2"/>
  </si>
  <si>
    <t>和秋福</t>
    <rPh sb="0" eb="1">
      <t>カズ</t>
    </rPh>
    <rPh sb="1" eb="2">
      <t>アキ</t>
    </rPh>
    <rPh sb="2" eb="3">
      <t>フク</t>
    </rPh>
    <phoneticPr fontId="2"/>
  </si>
  <si>
    <t>まさふくいわて</t>
    <phoneticPr fontId="2"/>
  </si>
  <si>
    <t>正福(岩手）</t>
    <rPh sb="0" eb="1">
      <t>マサ</t>
    </rPh>
    <rPh sb="1" eb="2">
      <t>フク</t>
    </rPh>
    <rPh sb="3" eb="5">
      <t>イワテ</t>
    </rPh>
    <phoneticPr fontId="2"/>
  </si>
  <si>
    <t>だい５５ゆうせい</t>
    <phoneticPr fontId="2"/>
  </si>
  <si>
    <t>第５５裕正</t>
    <rPh sb="0" eb="1">
      <t>ダイ</t>
    </rPh>
    <rPh sb="3" eb="4">
      <t>ユウ</t>
    </rPh>
    <rPh sb="4" eb="5">
      <t>セイ</t>
    </rPh>
    <phoneticPr fontId="2"/>
  </si>
  <si>
    <t>ゆうとく</t>
    <phoneticPr fontId="2"/>
  </si>
  <si>
    <t>裕徳</t>
    <rPh sb="0" eb="1">
      <t>ユウ</t>
    </rPh>
    <rPh sb="1" eb="2">
      <t>トク</t>
    </rPh>
    <phoneticPr fontId="2"/>
  </si>
  <si>
    <t>かずしげなみ</t>
    <phoneticPr fontId="2"/>
  </si>
  <si>
    <t>数重波</t>
    <rPh sb="0" eb="1">
      <t>カズ</t>
    </rPh>
    <rPh sb="1" eb="2">
      <t>シゲ</t>
    </rPh>
    <rPh sb="2" eb="3">
      <t>ナミ</t>
    </rPh>
    <phoneticPr fontId="2"/>
  </si>
  <si>
    <t>わじん</t>
    <phoneticPr fontId="2"/>
  </si>
  <si>
    <t>和人</t>
    <rPh sb="0" eb="1">
      <t>ワ</t>
    </rPh>
    <rPh sb="1" eb="2">
      <t>ジン</t>
    </rPh>
    <phoneticPr fontId="2"/>
  </si>
  <si>
    <t>かずとも</t>
    <phoneticPr fontId="2"/>
  </si>
  <si>
    <t>和朝</t>
    <rPh sb="0" eb="1">
      <t>カズトモ</t>
    </rPh>
    <rPh sb="1" eb="2">
      <t>アサ</t>
    </rPh>
    <phoneticPr fontId="2"/>
  </si>
  <si>
    <t>かやおなみ</t>
    <phoneticPr fontId="2"/>
  </si>
  <si>
    <t>茅生波</t>
    <rPh sb="0" eb="1">
      <t>カヤ</t>
    </rPh>
    <rPh sb="1" eb="2">
      <t>セイ</t>
    </rPh>
    <rPh sb="2" eb="3">
      <t>ナミ</t>
    </rPh>
    <phoneticPr fontId="2"/>
  </si>
  <si>
    <t>たんきくむら</t>
    <phoneticPr fontId="2"/>
  </si>
  <si>
    <t>但菊村</t>
    <rPh sb="0" eb="1">
      <t>タジマ</t>
    </rPh>
    <rPh sb="1" eb="2">
      <t>キク</t>
    </rPh>
    <rPh sb="2" eb="3">
      <t>ムラ</t>
    </rPh>
    <phoneticPr fontId="2"/>
  </si>
  <si>
    <t>かずはる</t>
    <phoneticPr fontId="2"/>
  </si>
  <si>
    <t>一春</t>
    <rPh sb="0" eb="2">
      <t>カズハル</t>
    </rPh>
    <phoneticPr fontId="2"/>
  </si>
  <si>
    <t>かずふじ</t>
    <phoneticPr fontId="2"/>
  </si>
  <si>
    <t>数藤</t>
    <rPh sb="0" eb="1">
      <t>カズ</t>
    </rPh>
    <rPh sb="1" eb="2">
      <t>フジ</t>
    </rPh>
    <phoneticPr fontId="2"/>
  </si>
  <si>
    <t>やすかずどい</t>
    <phoneticPr fontId="2"/>
  </si>
  <si>
    <t>安数土井</t>
    <rPh sb="0" eb="1">
      <t>ヤス</t>
    </rPh>
    <rPh sb="1" eb="2">
      <t>カズ</t>
    </rPh>
    <rPh sb="2" eb="4">
      <t>ドイ</t>
    </rPh>
    <phoneticPr fontId="2"/>
  </si>
  <si>
    <t>越照波</t>
    <rPh sb="0" eb="1">
      <t>コ</t>
    </rPh>
    <rPh sb="1" eb="2">
      <t>テ</t>
    </rPh>
    <rPh sb="2" eb="3">
      <t>ナミ</t>
    </rPh>
    <phoneticPr fontId="2"/>
  </si>
  <si>
    <t>すずこうどい</t>
    <phoneticPr fontId="2"/>
  </si>
  <si>
    <t>鈴幸土井</t>
    <rPh sb="0" eb="1">
      <t>スズ</t>
    </rPh>
    <rPh sb="1" eb="2">
      <t>サチ</t>
    </rPh>
    <rPh sb="2" eb="4">
      <t>ドイ</t>
    </rPh>
    <phoneticPr fontId="2"/>
  </si>
  <si>
    <t>みつしげ</t>
    <phoneticPr fontId="2"/>
  </si>
  <si>
    <t>満重</t>
    <rPh sb="0" eb="1">
      <t>ミツ</t>
    </rPh>
    <rPh sb="1" eb="2">
      <t>シゲ</t>
    </rPh>
    <phoneticPr fontId="2"/>
  </si>
  <si>
    <t>かたよし</t>
    <phoneticPr fontId="2"/>
  </si>
  <si>
    <t>堅義</t>
    <rPh sb="0" eb="1">
      <t>カタ</t>
    </rPh>
    <rPh sb="1" eb="2">
      <t>ヨシ</t>
    </rPh>
    <phoneticPr fontId="2"/>
  </si>
  <si>
    <t>よしやすふく</t>
    <phoneticPr fontId="2"/>
  </si>
  <si>
    <t>義安福</t>
    <rPh sb="0" eb="1">
      <t>ヨシ</t>
    </rPh>
    <rPh sb="1" eb="3">
      <t>ヤスフク</t>
    </rPh>
    <phoneticPr fontId="2"/>
  </si>
  <si>
    <t>和人</t>
    <rPh sb="0" eb="2">
      <t>ワジン</t>
    </rPh>
    <phoneticPr fontId="2"/>
  </si>
  <si>
    <t>かちみ</t>
    <phoneticPr fontId="2"/>
  </si>
  <si>
    <t>勝美</t>
    <rPh sb="0" eb="1">
      <t>カ</t>
    </rPh>
    <rPh sb="1" eb="2">
      <t>ミ</t>
    </rPh>
    <phoneticPr fontId="2"/>
  </si>
  <si>
    <t>たじまふく</t>
    <phoneticPr fontId="2"/>
  </si>
  <si>
    <t>但馬福</t>
    <rPh sb="0" eb="2">
      <t>タジマ</t>
    </rPh>
    <rPh sb="2" eb="3">
      <t>フク</t>
    </rPh>
    <phoneticPr fontId="2"/>
  </si>
  <si>
    <t>だい２たけはる</t>
    <phoneticPr fontId="2"/>
  </si>
  <si>
    <t>第２武春</t>
    <rPh sb="0" eb="1">
      <t>ダイ</t>
    </rPh>
    <rPh sb="2" eb="4">
      <t>タケハル</t>
    </rPh>
    <phoneticPr fontId="2"/>
  </si>
  <si>
    <t>ほうしゅん</t>
    <phoneticPr fontId="2"/>
  </si>
  <si>
    <t>かちみえいこう</t>
    <phoneticPr fontId="2"/>
  </si>
  <si>
    <t>勝美（栄光）</t>
    <rPh sb="0" eb="1">
      <t>カチ</t>
    </rPh>
    <rPh sb="1" eb="2">
      <t>ミ</t>
    </rPh>
    <rPh sb="3" eb="5">
      <t>エイコウ</t>
    </rPh>
    <phoneticPr fontId="2"/>
  </si>
  <si>
    <t>だい２えいこう</t>
    <phoneticPr fontId="2"/>
  </si>
  <si>
    <t>第２栄光</t>
    <rPh sb="0" eb="1">
      <t>ダイ</t>
    </rPh>
    <rPh sb="2" eb="4">
      <t>エイコウ</t>
    </rPh>
    <phoneticPr fontId="2"/>
  </si>
  <si>
    <t>かちみみやざき</t>
    <phoneticPr fontId="2"/>
  </si>
  <si>
    <t>勝美（宮崎）</t>
    <rPh sb="0" eb="1">
      <t>カチ</t>
    </rPh>
    <rPh sb="1" eb="2">
      <t>ミ</t>
    </rPh>
    <rPh sb="3" eb="5">
      <t>ミヤザキ</t>
    </rPh>
    <phoneticPr fontId="2"/>
  </si>
  <si>
    <t>美福１０</t>
    <rPh sb="0" eb="2">
      <t>ヨシフク</t>
    </rPh>
    <phoneticPr fontId="2"/>
  </si>
  <si>
    <t>弘栄</t>
    <rPh sb="0" eb="1">
      <t>コウエイ</t>
    </rPh>
    <phoneticPr fontId="2"/>
  </si>
  <si>
    <t>かつ２１</t>
    <phoneticPr fontId="2"/>
  </si>
  <si>
    <t>勝２１</t>
    <rPh sb="0" eb="1">
      <t>カツ</t>
    </rPh>
    <phoneticPr fontId="2"/>
  </si>
  <si>
    <t>第５平茂</t>
    <rPh sb="0" eb="1">
      <t>ダイ</t>
    </rPh>
    <rPh sb="2" eb="3">
      <t>ヒラ</t>
    </rPh>
    <rPh sb="3" eb="4">
      <t>シゲ</t>
    </rPh>
    <phoneticPr fontId="2"/>
  </si>
  <si>
    <t>だい５きんすい</t>
    <phoneticPr fontId="2"/>
  </si>
  <si>
    <t>第５金水</t>
    <rPh sb="0" eb="1">
      <t>ダイ</t>
    </rPh>
    <rPh sb="2" eb="3">
      <t>キン</t>
    </rPh>
    <rPh sb="3" eb="4">
      <t>スイ</t>
    </rPh>
    <phoneticPr fontId="2"/>
  </si>
  <si>
    <t>長崎：Fx暫定</t>
    <rPh sb="0" eb="2">
      <t>ナガサキ</t>
    </rPh>
    <rPh sb="5" eb="7">
      <t>ザンテイ</t>
    </rPh>
    <phoneticPr fontId="2"/>
  </si>
  <si>
    <t>かついとふく</t>
    <phoneticPr fontId="2"/>
  </si>
  <si>
    <t>勝糸福</t>
    <rPh sb="0" eb="1">
      <t>カツ</t>
    </rPh>
    <rPh sb="1" eb="2">
      <t>イト</t>
    </rPh>
    <rPh sb="2" eb="3">
      <t>フク</t>
    </rPh>
    <phoneticPr fontId="2"/>
  </si>
  <si>
    <t>坂元種畜場</t>
    <rPh sb="0" eb="2">
      <t>サカモト</t>
    </rPh>
    <rPh sb="2" eb="3">
      <t>タネ</t>
    </rPh>
    <rPh sb="3" eb="4">
      <t>チク</t>
    </rPh>
    <rPh sb="4" eb="5">
      <t>バ</t>
    </rPh>
    <phoneticPr fontId="2"/>
  </si>
  <si>
    <t>かつかいほう</t>
    <phoneticPr fontId="2"/>
  </si>
  <si>
    <t>勝海邦</t>
    <rPh sb="0" eb="1">
      <t>カツ</t>
    </rPh>
    <rPh sb="1" eb="2">
      <t>カイ</t>
    </rPh>
    <rPh sb="2" eb="3">
      <t>ホウ</t>
    </rPh>
    <phoneticPr fontId="2"/>
  </si>
  <si>
    <t>忠福</t>
    <rPh sb="0" eb="1">
      <t>タダシ</t>
    </rPh>
    <phoneticPr fontId="2"/>
  </si>
  <si>
    <t>宝勝</t>
    <rPh sb="0" eb="1">
      <t>タカラ</t>
    </rPh>
    <rPh sb="1" eb="2">
      <t>カツ</t>
    </rPh>
    <phoneticPr fontId="2"/>
  </si>
  <si>
    <t>たやすもり３</t>
    <phoneticPr fontId="2"/>
  </si>
  <si>
    <t>田安森３</t>
    <rPh sb="0" eb="1">
      <t>タ</t>
    </rPh>
    <rPh sb="1" eb="2">
      <t>ヤス</t>
    </rPh>
    <rPh sb="2" eb="3">
      <t>モリ</t>
    </rPh>
    <phoneticPr fontId="2"/>
  </si>
  <si>
    <t>かつかつふく</t>
    <phoneticPr fontId="2"/>
  </si>
  <si>
    <t>勝勝福(鹿児島）</t>
    <rPh sb="0" eb="1">
      <t>カツ</t>
    </rPh>
    <rPh sb="1" eb="2">
      <t>カツ</t>
    </rPh>
    <rPh sb="2" eb="3">
      <t>フク</t>
    </rPh>
    <rPh sb="4" eb="7">
      <t>カゴシマ</t>
    </rPh>
    <phoneticPr fontId="2"/>
  </si>
  <si>
    <t>だい２ほうしょう</t>
    <phoneticPr fontId="2"/>
  </si>
  <si>
    <t>第２宝勝</t>
    <rPh sb="0" eb="1">
      <t>ダイ</t>
    </rPh>
    <rPh sb="2" eb="3">
      <t>タカラ</t>
    </rPh>
    <rPh sb="3" eb="4">
      <t>カチ</t>
    </rPh>
    <phoneticPr fontId="2"/>
  </si>
  <si>
    <t>たやすもりなが</t>
    <phoneticPr fontId="2"/>
  </si>
  <si>
    <t>田安森永</t>
    <rPh sb="0" eb="1">
      <t>タ</t>
    </rPh>
    <rPh sb="1" eb="2">
      <t>ヤス</t>
    </rPh>
    <rPh sb="2" eb="4">
      <t>モリナガ</t>
    </rPh>
    <phoneticPr fontId="2"/>
  </si>
  <si>
    <t>かつかや</t>
    <phoneticPr fontId="2"/>
  </si>
  <si>
    <t>勝茅</t>
    <rPh sb="0" eb="1">
      <t>カ</t>
    </rPh>
    <rPh sb="1" eb="2">
      <t>カヤ</t>
    </rPh>
    <phoneticPr fontId="2"/>
  </si>
  <si>
    <t>かやもりなみ</t>
    <phoneticPr fontId="2"/>
  </si>
  <si>
    <t>茅森波</t>
    <rPh sb="0" eb="1">
      <t>カヤ</t>
    </rPh>
    <rPh sb="1" eb="2">
      <t>モリ</t>
    </rPh>
    <rPh sb="2" eb="3">
      <t>ナミ</t>
    </rPh>
    <phoneticPr fontId="2"/>
  </si>
  <si>
    <t>てるしげ</t>
    <phoneticPr fontId="2"/>
  </si>
  <si>
    <t>照重</t>
    <rPh sb="0" eb="1">
      <t>テ</t>
    </rPh>
    <rPh sb="1" eb="2">
      <t>シゲ</t>
    </rPh>
    <phoneticPr fontId="2"/>
  </si>
  <si>
    <t>かつき</t>
    <phoneticPr fontId="2"/>
  </si>
  <si>
    <t>香月</t>
    <rPh sb="0" eb="1">
      <t>カ</t>
    </rPh>
    <rPh sb="1" eb="2">
      <t>ツキ</t>
    </rPh>
    <phoneticPr fontId="2"/>
  </si>
  <si>
    <t>福栄</t>
    <rPh sb="0" eb="1">
      <t>フク</t>
    </rPh>
    <rPh sb="1" eb="2">
      <t>サカエ</t>
    </rPh>
    <phoneticPr fontId="2"/>
  </si>
  <si>
    <t>だい８いとはれ</t>
    <phoneticPr fontId="2"/>
  </si>
  <si>
    <t>第８糸晴</t>
    <rPh sb="0" eb="1">
      <t>ダイ</t>
    </rPh>
    <rPh sb="2" eb="3">
      <t>イト</t>
    </rPh>
    <rPh sb="3" eb="4">
      <t>ハレ</t>
    </rPh>
    <phoneticPr fontId="2"/>
  </si>
  <si>
    <t>やすなみどい</t>
    <phoneticPr fontId="2"/>
  </si>
  <si>
    <t>安波土井</t>
    <rPh sb="0" eb="2">
      <t>ヤスナミ</t>
    </rPh>
    <rPh sb="2" eb="4">
      <t>ドイ</t>
    </rPh>
    <phoneticPr fontId="2"/>
  </si>
  <si>
    <t>だい３あずまふじ</t>
    <phoneticPr fontId="2"/>
  </si>
  <si>
    <t>かつけん</t>
    <phoneticPr fontId="2"/>
  </si>
  <si>
    <t>勝賢</t>
    <rPh sb="0" eb="1">
      <t>カツケン</t>
    </rPh>
    <phoneticPr fontId="2"/>
  </si>
  <si>
    <t>はるひめ</t>
    <phoneticPr fontId="2"/>
  </si>
  <si>
    <t>晴姫</t>
    <rPh sb="0" eb="2">
      <t>ハレヒメ</t>
    </rPh>
    <phoneticPr fontId="2"/>
  </si>
  <si>
    <t>糸富士</t>
    <rPh sb="0" eb="1">
      <t>イトフジ</t>
    </rPh>
    <phoneticPr fontId="2"/>
  </si>
  <si>
    <t>かつさかえ</t>
    <phoneticPr fontId="2"/>
  </si>
  <si>
    <t>勝栄</t>
    <rPh sb="0" eb="1">
      <t>カ</t>
    </rPh>
    <rPh sb="1" eb="2">
      <t>サカエ</t>
    </rPh>
    <phoneticPr fontId="2"/>
  </si>
  <si>
    <t>森元畜産</t>
    <rPh sb="0" eb="2">
      <t>モリモト</t>
    </rPh>
    <rPh sb="2" eb="4">
      <t>チクサン</t>
    </rPh>
    <phoneticPr fontId="2"/>
  </si>
  <si>
    <t>がっさんざくら</t>
    <phoneticPr fontId="2"/>
  </si>
  <si>
    <t>月山桜</t>
    <rPh sb="0" eb="2">
      <t>ツキヤマ</t>
    </rPh>
    <rPh sb="2" eb="3">
      <t>ザクラ</t>
    </rPh>
    <phoneticPr fontId="2"/>
  </si>
  <si>
    <t>らいたいしょうふく</t>
    <phoneticPr fontId="2"/>
  </si>
  <si>
    <t>来待招福</t>
    <rPh sb="0" eb="1">
      <t>ライ</t>
    </rPh>
    <rPh sb="1" eb="2">
      <t>タイ</t>
    </rPh>
    <rPh sb="2" eb="3">
      <t>ショウ</t>
    </rPh>
    <rPh sb="3" eb="4">
      <t>フク</t>
    </rPh>
    <phoneticPr fontId="2"/>
  </si>
  <si>
    <t>かつしげなみ</t>
    <phoneticPr fontId="2"/>
  </si>
  <si>
    <t>勝茂波</t>
    <rPh sb="0" eb="1">
      <t>カ</t>
    </rPh>
    <rPh sb="1" eb="2">
      <t>シゲ</t>
    </rPh>
    <rPh sb="2" eb="3">
      <t>ナミ</t>
    </rPh>
    <phoneticPr fontId="2"/>
  </si>
  <si>
    <t>きくかつ</t>
    <phoneticPr fontId="2"/>
  </si>
  <si>
    <t>菊勝</t>
    <rPh sb="0" eb="1">
      <t>キク</t>
    </rPh>
    <rPh sb="1" eb="2">
      <t>カツ</t>
    </rPh>
    <phoneticPr fontId="2"/>
  </si>
  <si>
    <t>茂秀波</t>
    <rPh sb="0" eb="1">
      <t>シゲ</t>
    </rPh>
    <rPh sb="1" eb="2">
      <t>ヒデ</t>
    </rPh>
    <rPh sb="2" eb="3">
      <t>ナミ</t>
    </rPh>
    <phoneticPr fontId="2"/>
  </si>
  <si>
    <t>羽子田</t>
    <rPh sb="0" eb="1">
      <t>ハネ</t>
    </rPh>
    <rPh sb="1" eb="2">
      <t>ネ</t>
    </rPh>
    <rPh sb="2" eb="3">
      <t>タ</t>
    </rPh>
    <phoneticPr fontId="2"/>
  </si>
  <si>
    <t>かつしげりゅう</t>
    <phoneticPr fontId="2"/>
  </si>
  <si>
    <t>勝重竜</t>
    <rPh sb="0" eb="1">
      <t>カツ</t>
    </rPh>
    <rPh sb="1" eb="2">
      <t>シゲ</t>
    </rPh>
    <rPh sb="2" eb="3">
      <t>リュウ</t>
    </rPh>
    <phoneticPr fontId="2"/>
  </si>
  <si>
    <t>かつしょうりゅう</t>
    <phoneticPr fontId="2"/>
  </si>
  <si>
    <t>勝昇龍</t>
    <rPh sb="0" eb="1">
      <t>カツ</t>
    </rPh>
    <rPh sb="1" eb="2">
      <t>ノボル</t>
    </rPh>
    <rPh sb="2" eb="3">
      <t>リュウ</t>
    </rPh>
    <phoneticPr fontId="2"/>
  </si>
  <si>
    <t>百合茂</t>
    <rPh sb="0" eb="2">
      <t>ユリ</t>
    </rPh>
    <rPh sb="2" eb="3">
      <t>シゲ</t>
    </rPh>
    <phoneticPr fontId="2"/>
  </si>
  <si>
    <t>かつしょうりゅう４だい</t>
    <phoneticPr fontId="2"/>
  </si>
  <si>
    <t>郷原（鹿児島）</t>
    <rPh sb="0" eb="1">
      <t>ゴウ</t>
    </rPh>
    <rPh sb="1" eb="2">
      <t>ハラ</t>
    </rPh>
    <rPh sb="3" eb="6">
      <t>カゴシマ</t>
    </rPh>
    <phoneticPr fontId="2"/>
  </si>
  <si>
    <t>かつただおう</t>
    <phoneticPr fontId="2"/>
  </si>
  <si>
    <t>勝忠王</t>
    <rPh sb="0" eb="1">
      <t>カ</t>
    </rPh>
    <rPh sb="1" eb="2">
      <t>タダシ</t>
    </rPh>
    <rPh sb="2" eb="3">
      <t>オウ</t>
    </rPh>
    <phoneticPr fontId="2"/>
  </si>
  <si>
    <t>かつただひら</t>
    <phoneticPr fontId="2"/>
  </si>
  <si>
    <t>勝忠平</t>
    <rPh sb="0" eb="1">
      <t>カ</t>
    </rPh>
    <rPh sb="1" eb="2">
      <t>タダシ</t>
    </rPh>
    <rPh sb="2" eb="3">
      <t>ヒラ</t>
    </rPh>
    <phoneticPr fontId="2"/>
  </si>
  <si>
    <t>第５平茂</t>
    <rPh sb="0" eb="1">
      <t>ダイ</t>
    </rPh>
    <rPh sb="2" eb="4">
      <t>ヒラシゲ</t>
    </rPh>
    <phoneticPr fontId="2"/>
  </si>
  <si>
    <t>かつただつる</t>
    <phoneticPr fontId="2"/>
  </si>
  <si>
    <t>勝忠鶴</t>
    <rPh sb="0" eb="1">
      <t>カツ</t>
    </rPh>
    <rPh sb="1" eb="2">
      <t>タダシ</t>
    </rPh>
    <rPh sb="2" eb="3">
      <t>ツル</t>
    </rPh>
    <phoneticPr fontId="2"/>
  </si>
  <si>
    <t>勝忠平</t>
    <rPh sb="0" eb="1">
      <t>カツ</t>
    </rPh>
    <rPh sb="1" eb="2">
      <t>タダシ</t>
    </rPh>
    <rPh sb="2" eb="3">
      <t>ヒラ</t>
    </rPh>
    <phoneticPr fontId="2"/>
  </si>
  <si>
    <t>茂重波</t>
    <rPh sb="0" eb="1">
      <t>シゲル</t>
    </rPh>
    <rPh sb="1" eb="2">
      <t>シゲ</t>
    </rPh>
    <rPh sb="2" eb="3">
      <t>ナミ</t>
    </rPh>
    <phoneticPr fontId="2"/>
  </si>
  <si>
    <t>事業団１８</t>
    <rPh sb="0" eb="3">
      <t>ジギョウダン</t>
    </rPh>
    <phoneticPr fontId="2"/>
  </si>
  <si>
    <t>かつただふく</t>
    <phoneticPr fontId="2"/>
  </si>
  <si>
    <t>勝忠福</t>
    <rPh sb="0" eb="1">
      <t>カツ</t>
    </rPh>
    <rPh sb="1" eb="2">
      <t>タダシ</t>
    </rPh>
    <rPh sb="2" eb="3">
      <t>フク</t>
    </rPh>
    <phoneticPr fontId="2"/>
  </si>
  <si>
    <t>かつたろう</t>
    <phoneticPr fontId="2"/>
  </si>
  <si>
    <t>勝太郎</t>
    <rPh sb="0" eb="3">
      <t>カツタロウ</t>
    </rPh>
    <phoneticPr fontId="2"/>
  </si>
  <si>
    <t>勝美</t>
    <rPh sb="0" eb="2">
      <t>カツミ</t>
    </rPh>
    <phoneticPr fontId="2"/>
  </si>
  <si>
    <t>宝勝</t>
    <rPh sb="0" eb="2">
      <t>ホウショウ</t>
    </rPh>
    <phoneticPr fontId="2"/>
  </si>
  <si>
    <t>ほうとく</t>
    <phoneticPr fontId="2"/>
  </si>
  <si>
    <t>宝徳</t>
    <rPh sb="0" eb="2">
      <t>ホウトク</t>
    </rPh>
    <phoneticPr fontId="2"/>
  </si>
  <si>
    <t>茂秀波</t>
    <rPh sb="0" eb="3">
      <t>シゲヒデナミ</t>
    </rPh>
    <phoneticPr fontId="2"/>
  </si>
  <si>
    <t>かつとく２</t>
    <phoneticPr fontId="2"/>
  </si>
  <si>
    <t>勝徳２</t>
    <rPh sb="0" eb="1">
      <t>カツトク</t>
    </rPh>
    <phoneticPr fontId="2"/>
  </si>
  <si>
    <t>だい２よしみつ</t>
    <phoneticPr fontId="2"/>
  </si>
  <si>
    <t>第２吉光</t>
    <rPh sb="0" eb="1">
      <t>ダイ２ヨシミツ</t>
    </rPh>
    <rPh sb="2" eb="3">
      <t>ヨシミツ_x0000__x0000_</t>
    </rPh>
    <phoneticPr fontId="2"/>
  </si>
  <si>
    <t>とやま</t>
    <phoneticPr fontId="2"/>
  </si>
  <si>
    <t>戸山</t>
    <rPh sb="0" eb="2">
      <t>トヤマ</t>
    </rPh>
    <phoneticPr fontId="2"/>
  </si>
  <si>
    <t>かつとしなみ</t>
    <phoneticPr fontId="2"/>
  </si>
  <si>
    <t>勝利波</t>
    <rPh sb="0" eb="1">
      <t>カ</t>
    </rPh>
    <rPh sb="1" eb="2">
      <t>トシ</t>
    </rPh>
    <rPh sb="2" eb="3">
      <t>ナミ</t>
    </rPh>
    <phoneticPr fontId="2"/>
  </si>
  <si>
    <t>茂勝</t>
    <rPh sb="0" eb="1">
      <t>シゲ</t>
    </rPh>
    <rPh sb="1" eb="2">
      <t>カ</t>
    </rPh>
    <phoneticPr fontId="2"/>
  </si>
  <si>
    <t>かつのかつ</t>
    <phoneticPr fontId="2"/>
  </si>
  <si>
    <t>勝乃勝</t>
    <rPh sb="0" eb="1">
      <t>カ</t>
    </rPh>
    <rPh sb="1" eb="2">
      <t>ノ</t>
    </rPh>
    <rPh sb="2" eb="3">
      <t>カ</t>
    </rPh>
    <phoneticPr fontId="2"/>
  </si>
  <si>
    <t>第５平茂</t>
    <rPh sb="0" eb="1">
      <t>ダイ</t>
    </rPh>
    <rPh sb="2" eb="3">
      <t>タイラ</t>
    </rPh>
    <rPh sb="3" eb="4">
      <t>シゲル</t>
    </rPh>
    <phoneticPr fontId="2"/>
  </si>
  <si>
    <t>かつのさと</t>
    <phoneticPr fontId="2"/>
  </si>
  <si>
    <t>勝乃郷</t>
    <rPh sb="0" eb="1">
      <t>カツ</t>
    </rPh>
    <rPh sb="1" eb="2">
      <t>ノ</t>
    </rPh>
    <rPh sb="2" eb="3">
      <t>サト</t>
    </rPh>
    <phoneticPr fontId="2"/>
  </si>
  <si>
    <t>ほしのさと</t>
    <phoneticPr fontId="2"/>
  </si>
  <si>
    <t>星乃郷</t>
    <rPh sb="0" eb="1">
      <t>ホシ</t>
    </rPh>
    <rPh sb="1" eb="2">
      <t>ノ</t>
    </rPh>
    <rPh sb="2" eb="3">
      <t>サト</t>
    </rPh>
    <phoneticPr fontId="2"/>
  </si>
  <si>
    <t>しげかつつる</t>
    <phoneticPr fontId="2"/>
  </si>
  <si>
    <t>茂勝鶴</t>
    <rPh sb="0" eb="1">
      <t>シゲ</t>
    </rPh>
    <rPh sb="1" eb="2">
      <t>カツ</t>
    </rPh>
    <rPh sb="2" eb="3">
      <t>ツル</t>
    </rPh>
    <phoneticPr fontId="2"/>
  </si>
  <si>
    <t>てるながどい</t>
    <phoneticPr fontId="2"/>
  </si>
  <si>
    <t>照長土井</t>
    <rPh sb="0" eb="1">
      <t>テ</t>
    </rPh>
    <rPh sb="1" eb="2">
      <t>ナガ</t>
    </rPh>
    <rPh sb="2" eb="4">
      <t>ドイ</t>
    </rPh>
    <phoneticPr fontId="2"/>
  </si>
  <si>
    <t>島根１０回全１区</t>
    <rPh sb="0" eb="2">
      <t>シマネ</t>
    </rPh>
    <rPh sb="4" eb="5">
      <t>カイ</t>
    </rPh>
    <rPh sb="5" eb="6">
      <t>ゼン</t>
    </rPh>
    <rPh sb="7" eb="8">
      <t>ク</t>
    </rPh>
    <phoneticPr fontId="2"/>
  </si>
  <si>
    <t>かつのり</t>
    <phoneticPr fontId="2"/>
  </si>
  <si>
    <t>勝則</t>
    <rPh sb="0" eb="1">
      <t>カ</t>
    </rPh>
    <rPh sb="1" eb="2">
      <t>ソク</t>
    </rPh>
    <phoneticPr fontId="2"/>
  </si>
  <si>
    <t>かつのりひら</t>
    <phoneticPr fontId="2"/>
  </si>
  <si>
    <t>勝典平</t>
    <rPh sb="0" eb="1">
      <t>カツ</t>
    </rPh>
    <rPh sb="1" eb="2">
      <t>テン</t>
    </rPh>
    <rPh sb="2" eb="3">
      <t>ヒラ</t>
    </rPh>
    <phoneticPr fontId="2"/>
  </si>
  <si>
    <t>ふくしげ</t>
    <phoneticPr fontId="2"/>
  </si>
  <si>
    <t>福茂</t>
    <rPh sb="0" eb="1">
      <t>フク</t>
    </rPh>
    <rPh sb="1" eb="2">
      <t>シゲ</t>
    </rPh>
    <phoneticPr fontId="2"/>
  </si>
  <si>
    <t>山口１０回８区</t>
    <rPh sb="0" eb="2">
      <t>ヤマグチ</t>
    </rPh>
    <rPh sb="4" eb="5">
      <t>カイ</t>
    </rPh>
    <rPh sb="6" eb="7">
      <t>ク</t>
    </rPh>
    <phoneticPr fontId="2"/>
  </si>
  <si>
    <t>かつはなふく</t>
    <phoneticPr fontId="2"/>
  </si>
  <si>
    <t>勝花福</t>
    <rPh sb="0" eb="1">
      <t>カツ</t>
    </rPh>
    <rPh sb="1" eb="2">
      <t>ハナ</t>
    </rPh>
    <rPh sb="2" eb="3">
      <t>フク</t>
    </rPh>
    <phoneticPr fontId="2"/>
  </si>
  <si>
    <t>勝忠平</t>
    <rPh sb="0" eb="2">
      <t>カツタダシ</t>
    </rPh>
    <rPh sb="2" eb="3">
      <t>ヒラ</t>
    </rPh>
    <phoneticPr fontId="2"/>
  </si>
  <si>
    <t>ＡＧ</t>
    <phoneticPr fontId="2"/>
  </si>
  <si>
    <t>かつはやざくら</t>
    <phoneticPr fontId="2"/>
  </si>
  <si>
    <t>勝早桜５</t>
    <rPh sb="0" eb="1">
      <t>カツ</t>
    </rPh>
    <rPh sb="1" eb="2">
      <t>ハヤ</t>
    </rPh>
    <rPh sb="2" eb="3">
      <t>ザクラ</t>
    </rPh>
    <phoneticPr fontId="2"/>
  </si>
  <si>
    <t>福茂（宮崎）</t>
    <rPh sb="0" eb="1">
      <t>フク</t>
    </rPh>
    <rPh sb="1" eb="2">
      <t>シゲ</t>
    </rPh>
    <rPh sb="3" eb="5">
      <t>ミヤザキ</t>
    </rPh>
    <phoneticPr fontId="2"/>
  </si>
  <si>
    <t>きくやすみやざき</t>
    <phoneticPr fontId="2"/>
  </si>
  <si>
    <t>かつはやしげ</t>
    <phoneticPr fontId="2"/>
  </si>
  <si>
    <t>勝隼茂</t>
    <rPh sb="0" eb="1">
      <t>カツ</t>
    </rPh>
    <rPh sb="1" eb="2">
      <t>ハヤブサ</t>
    </rPh>
    <rPh sb="2" eb="3">
      <t>シゲ</t>
    </rPh>
    <phoneticPr fontId="2"/>
  </si>
  <si>
    <t>かつはる</t>
    <phoneticPr fontId="2"/>
  </si>
  <si>
    <t>勝春</t>
    <rPh sb="0" eb="1">
      <t>カツ</t>
    </rPh>
    <rPh sb="1" eb="2">
      <t>ハル</t>
    </rPh>
    <phoneticPr fontId="2"/>
  </si>
  <si>
    <t>まえ２</t>
    <phoneticPr fontId="2"/>
  </si>
  <si>
    <t>前２</t>
    <rPh sb="0" eb="1">
      <t>マエ</t>
    </rPh>
    <phoneticPr fontId="2"/>
  </si>
  <si>
    <t>かつひさふく</t>
    <phoneticPr fontId="2"/>
  </si>
  <si>
    <t>勝久福</t>
    <rPh sb="0" eb="1">
      <t>カツ</t>
    </rPh>
    <rPh sb="1" eb="2">
      <t>ヒサ</t>
    </rPh>
    <rPh sb="2" eb="3">
      <t>フク</t>
    </rPh>
    <phoneticPr fontId="2"/>
  </si>
  <si>
    <t>勝秀</t>
    <rPh sb="0" eb="2">
      <t>カツヒデ</t>
    </rPh>
    <phoneticPr fontId="2"/>
  </si>
  <si>
    <t>かつひら１</t>
    <phoneticPr fontId="2"/>
  </si>
  <si>
    <t>勝平１</t>
    <rPh sb="0" eb="2">
      <t>カツヒラ</t>
    </rPh>
    <phoneticPr fontId="2"/>
  </si>
  <si>
    <t>北平安</t>
    <rPh sb="0" eb="3">
      <t>キタヒラヤス</t>
    </rPh>
    <phoneticPr fontId="2"/>
  </si>
  <si>
    <t>十勝</t>
    <rPh sb="0" eb="2">
      <t>トカチ</t>
    </rPh>
    <phoneticPr fontId="2"/>
  </si>
  <si>
    <t>かつひらふく</t>
    <phoneticPr fontId="2"/>
  </si>
  <si>
    <t>勝平福</t>
    <rPh sb="0" eb="3">
      <t>カツヒラフク</t>
    </rPh>
    <phoneticPr fontId="2"/>
  </si>
  <si>
    <t>かねのり</t>
    <phoneticPr fontId="2"/>
  </si>
  <si>
    <t>金徳</t>
    <rPh sb="0" eb="1">
      <t>カネ</t>
    </rPh>
    <rPh sb="1" eb="2">
      <t>トク</t>
    </rPh>
    <phoneticPr fontId="2"/>
  </si>
  <si>
    <t>神高福</t>
    <rPh sb="0" eb="3">
      <t>カミタカフク</t>
    </rPh>
    <phoneticPr fontId="2"/>
  </si>
  <si>
    <t>だい２とよかわ</t>
    <phoneticPr fontId="2"/>
  </si>
  <si>
    <t>第２豊川</t>
    <rPh sb="0" eb="1">
      <t>ダイ２ホウセン</t>
    </rPh>
    <rPh sb="2" eb="3">
      <t>ホウセン_x0000__x0000_</t>
    </rPh>
    <rPh sb="3" eb="4">
      <t>カワ</t>
    </rPh>
    <phoneticPr fontId="2"/>
  </si>
  <si>
    <t>かつひらまさ</t>
    <phoneticPr fontId="2"/>
  </si>
  <si>
    <t>勝平正</t>
    <rPh sb="0" eb="2">
      <t>カツヒラ</t>
    </rPh>
    <rPh sb="2" eb="3">
      <t>マサ</t>
    </rPh>
    <phoneticPr fontId="2"/>
  </si>
  <si>
    <t>きくまさ</t>
    <phoneticPr fontId="2"/>
  </si>
  <si>
    <t>菊正</t>
    <rPh sb="0" eb="1">
      <t>キク</t>
    </rPh>
    <rPh sb="1" eb="2">
      <t>マサ</t>
    </rPh>
    <phoneticPr fontId="2"/>
  </si>
  <si>
    <t>こうふく１おかやま</t>
    <phoneticPr fontId="2"/>
  </si>
  <si>
    <t>宮崎県事業団</t>
    <rPh sb="0" eb="2">
      <t>ミヤザキ</t>
    </rPh>
    <rPh sb="2" eb="3">
      <t>ケン</t>
    </rPh>
    <rPh sb="3" eb="6">
      <t>ジギョウダン</t>
    </rPh>
    <phoneticPr fontId="2"/>
  </si>
  <si>
    <t>かつひろ</t>
    <phoneticPr fontId="2"/>
  </si>
  <si>
    <t>勝宏</t>
    <rPh sb="0" eb="2">
      <t>カツヒロ</t>
    </rPh>
    <phoneticPr fontId="2"/>
  </si>
  <si>
    <t>宝勝</t>
    <rPh sb="0" eb="1">
      <t>ホウ</t>
    </rPh>
    <rPh sb="1" eb="2">
      <t>ショウ</t>
    </rPh>
    <phoneticPr fontId="2"/>
  </si>
  <si>
    <t>だい２ひろゆき</t>
    <phoneticPr fontId="2"/>
  </si>
  <si>
    <t>第２広幸</t>
    <rPh sb="0" eb="1">
      <t>ダイ</t>
    </rPh>
    <rPh sb="2" eb="4">
      <t>ヒロユキ</t>
    </rPh>
    <phoneticPr fontId="2"/>
  </si>
  <si>
    <t>とだ</t>
    <phoneticPr fontId="2"/>
  </si>
  <si>
    <t>戸田</t>
    <rPh sb="0" eb="2">
      <t>トダ</t>
    </rPh>
    <phoneticPr fontId="2"/>
  </si>
  <si>
    <t>だい６わしがおか</t>
    <phoneticPr fontId="2"/>
  </si>
  <si>
    <t>かつひろおきなわ</t>
    <phoneticPr fontId="2"/>
  </si>
  <si>
    <t>勝博</t>
    <rPh sb="0" eb="1">
      <t>カツヒロ</t>
    </rPh>
    <rPh sb="1" eb="2">
      <t>ヒロシ</t>
    </rPh>
    <phoneticPr fontId="2"/>
  </si>
  <si>
    <t>田安森３</t>
    <rPh sb="0" eb="3">
      <t>タヤスモリ</t>
    </rPh>
    <phoneticPr fontId="2"/>
  </si>
  <si>
    <t>かつふく</t>
    <phoneticPr fontId="2"/>
  </si>
  <si>
    <t>勝福</t>
    <rPh sb="0" eb="2">
      <t>カツフク</t>
    </rPh>
    <phoneticPr fontId="2"/>
  </si>
  <si>
    <t>ほうざん</t>
    <phoneticPr fontId="2"/>
  </si>
  <si>
    <t>宝山</t>
    <rPh sb="0" eb="2">
      <t>タカラヤマ</t>
    </rPh>
    <phoneticPr fontId="2"/>
  </si>
  <si>
    <t>かつふくしげ</t>
    <phoneticPr fontId="2"/>
  </si>
  <si>
    <t>勝福茂（岡山）</t>
    <rPh sb="0" eb="1">
      <t>カ</t>
    </rPh>
    <rPh sb="1" eb="2">
      <t>フク</t>
    </rPh>
    <rPh sb="2" eb="3">
      <t>シゲ</t>
    </rPh>
    <rPh sb="4" eb="6">
      <t>オカヤマ</t>
    </rPh>
    <phoneticPr fontId="2"/>
  </si>
  <si>
    <t>だい２あかし</t>
    <phoneticPr fontId="2"/>
  </si>
  <si>
    <t>第２明石</t>
    <rPh sb="0" eb="1">
      <t>ダイ</t>
    </rPh>
    <rPh sb="2" eb="4">
      <t>アカシ</t>
    </rPh>
    <phoneticPr fontId="2"/>
  </si>
  <si>
    <t>かつふくひさ</t>
    <phoneticPr fontId="2"/>
  </si>
  <si>
    <t>勝福久</t>
    <rPh sb="0" eb="1">
      <t>カ</t>
    </rPh>
    <rPh sb="1" eb="2">
      <t>フク</t>
    </rPh>
    <rPh sb="2" eb="3">
      <t>ヒサ</t>
    </rPh>
    <phoneticPr fontId="2"/>
  </si>
  <si>
    <t>美津福</t>
    <rPh sb="0" eb="1">
      <t>ミ</t>
    </rPh>
    <rPh sb="1" eb="2">
      <t>ツ</t>
    </rPh>
    <rPh sb="2" eb="3">
      <t>フク</t>
    </rPh>
    <phoneticPr fontId="2"/>
  </si>
  <si>
    <t>かつふくひら</t>
    <phoneticPr fontId="2"/>
  </si>
  <si>
    <t>勝福平</t>
    <rPh sb="0" eb="1">
      <t>カツ</t>
    </rPh>
    <rPh sb="1" eb="2">
      <t>フク</t>
    </rPh>
    <rPh sb="2" eb="3">
      <t>ヒラ</t>
    </rPh>
    <phoneticPr fontId="2"/>
  </si>
  <si>
    <t>かつふじ</t>
    <phoneticPr fontId="2"/>
  </si>
  <si>
    <t>勝藤</t>
    <rPh sb="0" eb="1">
      <t>カツ</t>
    </rPh>
    <rPh sb="1" eb="2">
      <t>フジ</t>
    </rPh>
    <phoneticPr fontId="2"/>
  </si>
  <si>
    <t>かつほまれ</t>
    <phoneticPr fontId="2"/>
  </si>
  <si>
    <t>勝誉</t>
    <rPh sb="0" eb="2">
      <t>カツホマ</t>
    </rPh>
    <phoneticPr fontId="2"/>
  </si>
  <si>
    <t>茂勝</t>
    <rPh sb="0" eb="2">
      <t>シゲカツ</t>
    </rPh>
    <phoneticPr fontId="2"/>
  </si>
  <si>
    <t>第２宝勝</t>
    <rPh sb="0" eb="1">
      <t>ダイ２ホウショウ</t>
    </rPh>
    <rPh sb="2" eb="4">
      <t>ホウショウ_x0000__x0000_</t>
    </rPh>
    <phoneticPr fontId="2"/>
  </si>
  <si>
    <t>やすたにふく</t>
    <phoneticPr fontId="2"/>
  </si>
  <si>
    <t>安谷福</t>
    <rPh sb="0" eb="3">
      <t>ヤスタニフク</t>
    </rPh>
    <phoneticPr fontId="2"/>
  </si>
  <si>
    <t>克己</t>
    <rPh sb="0" eb="2">
      <t>カツミ</t>
    </rPh>
    <phoneticPr fontId="2"/>
  </si>
  <si>
    <t>かつみかごしま</t>
    <phoneticPr fontId="2"/>
  </si>
  <si>
    <t>勝美（鹿児島）</t>
    <rPh sb="0" eb="2">
      <t>カツミ</t>
    </rPh>
    <rPh sb="3" eb="6">
      <t>カゴシマ</t>
    </rPh>
    <phoneticPr fontId="2"/>
  </si>
  <si>
    <t>かつみどり</t>
    <phoneticPr fontId="2"/>
  </si>
  <si>
    <t>勝緑</t>
    <rPh sb="0" eb="1">
      <t>カ</t>
    </rPh>
    <rPh sb="1" eb="2">
      <t>ミドリ</t>
    </rPh>
    <phoneticPr fontId="2"/>
  </si>
  <si>
    <t>寿高</t>
    <rPh sb="0" eb="1">
      <t>トシ</t>
    </rPh>
    <rPh sb="1" eb="2">
      <t>タカ</t>
    </rPh>
    <phoneticPr fontId="2"/>
  </si>
  <si>
    <t>かつむるぶし</t>
    <phoneticPr fontId="2"/>
  </si>
  <si>
    <t>勝群星</t>
    <rPh sb="0" eb="1">
      <t>カツ</t>
    </rPh>
    <rPh sb="1" eb="2">
      <t>グン</t>
    </rPh>
    <rPh sb="2" eb="3">
      <t>ホシ</t>
    </rPh>
    <phoneticPr fontId="2"/>
  </si>
  <si>
    <t>勝海邦</t>
    <rPh sb="0" eb="1">
      <t>カツ</t>
    </rPh>
    <rPh sb="1" eb="2">
      <t>ウミ</t>
    </rPh>
    <rPh sb="2" eb="3">
      <t>ホウ</t>
    </rPh>
    <phoneticPr fontId="2"/>
  </si>
  <si>
    <t>沖縄</t>
    <rPh sb="0" eb="2">
      <t>オキナワ</t>
    </rPh>
    <phoneticPr fontId="2"/>
  </si>
  <si>
    <t>かつやすただ</t>
    <phoneticPr fontId="2"/>
  </si>
  <si>
    <t>勝安忠</t>
    <rPh sb="0" eb="2">
      <t>カツヤス</t>
    </rPh>
    <rPh sb="2" eb="3">
      <t>タダシ</t>
    </rPh>
    <phoneticPr fontId="2"/>
  </si>
  <si>
    <t>かつやすなみ</t>
    <phoneticPr fontId="2"/>
  </si>
  <si>
    <t>勝安波</t>
    <rPh sb="0" eb="1">
      <t>カツ</t>
    </rPh>
    <rPh sb="1" eb="3">
      <t>ヤスナミ</t>
    </rPh>
    <phoneticPr fontId="2"/>
  </si>
  <si>
    <t>照長土井</t>
    <rPh sb="0" eb="1">
      <t>テル</t>
    </rPh>
    <rPh sb="1" eb="2">
      <t>ナガ</t>
    </rPh>
    <rPh sb="2" eb="4">
      <t>ドイ</t>
    </rPh>
    <phoneticPr fontId="2"/>
  </si>
  <si>
    <t>鳥取</t>
    <rPh sb="0" eb="2">
      <t>トットリ</t>
    </rPh>
    <phoneticPr fontId="2"/>
  </si>
  <si>
    <t>かつやすはる</t>
    <phoneticPr fontId="2"/>
  </si>
  <si>
    <t>勝安春</t>
    <rPh sb="0" eb="2">
      <t>カツヤス</t>
    </rPh>
    <rPh sb="2" eb="3">
      <t>ハル</t>
    </rPh>
    <phoneticPr fontId="2"/>
  </si>
  <si>
    <t>しげかつさかえ</t>
    <phoneticPr fontId="2"/>
  </si>
  <si>
    <t>茂勝栄</t>
    <rPh sb="0" eb="2">
      <t>シゲカツ</t>
    </rPh>
    <rPh sb="2" eb="3">
      <t>サカエ</t>
    </rPh>
    <phoneticPr fontId="2"/>
  </si>
  <si>
    <t>かつやすひさ</t>
    <phoneticPr fontId="2"/>
  </si>
  <si>
    <t>勝安久</t>
    <rPh sb="0" eb="1">
      <t>カツ</t>
    </rPh>
    <rPh sb="1" eb="2">
      <t>ヤス</t>
    </rPh>
    <rPh sb="2" eb="3">
      <t>ヒサ</t>
    </rPh>
    <phoneticPr fontId="2"/>
  </si>
  <si>
    <t>かつやすふく４だい</t>
    <phoneticPr fontId="2"/>
  </si>
  <si>
    <t>かつやすひら</t>
    <phoneticPr fontId="2"/>
  </si>
  <si>
    <t>勝安平</t>
    <rPh sb="0" eb="1">
      <t>カツ</t>
    </rPh>
    <rPh sb="1" eb="3">
      <t>ヤスヒラ</t>
    </rPh>
    <phoneticPr fontId="2"/>
  </si>
  <si>
    <t>三共種畜場</t>
    <rPh sb="0" eb="2">
      <t>サンキョウ</t>
    </rPh>
    <rPh sb="2" eb="3">
      <t>シュ</t>
    </rPh>
    <rPh sb="3" eb="4">
      <t>チク</t>
    </rPh>
    <rPh sb="4" eb="5">
      <t>ジョウ</t>
    </rPh>
    <phoneticPr fontId="2"/>
  </si>
  <si>
    <t>かつやすふく</t>
    <phoneticPr fontId="2"/>
  </si>
  <si>
    <t>勝安福</t>
    <rPh sb="0" eb="2">
      <t>カツヤス</t>
    </rPh>
    <rPh sb="2" eb="3">
      <t>フク</t>
    </rPh>
    <phoneticPr fontId="2"/>
  </si>
  <si>
    <t>宝勝</t>
    <rPh sb="0" eb="1">
      <t>タカラ</t>
    </rPh>
    <rPh sb="1" eb="2">
      <t>カ</t>
    </rPh>
    <phoneticPr fontId="2"/>
  </si>
  <si>
    <t>馬場</t>
    <rPh sb="0" eb="2">
      <t>ババ</t>
    </rPh>
    <phoneticPr fontId="2"/>
  </si>
  <si>
    <t>かつやすふく３</t>
    <phoneticPr fontId="2"/>
  </si>
  <si>
    <t>勝安福３</t>
    <rPh sb="0" eb="2">
      <t>カツヤス</t>
    </rPh>
    <rPh sb="2" eb="3">
      <t>フク</t>
    </rPh>
    <phoneticPr fontId="2"/>
  </si>
  <si>
    <t>田安森３</t>
    <rPh sb="0" eb="2">
      <t>タヤス</t>
    </rPh>
    <rPh sb="2" eb="3">
      <t>モリ</t>
    </rPh>
    <phoneticPr fontId="2"/>
  </si>
  <si>
    <t>かつやすりゅう</t>
    <phoneticPr fontId="2"/>
  </si>
  <si>
    <t>勝安竜</t>
    <rPh sb="0" eb="1">
      <t>カツ</t>
    </rPh>
    <rPh sb="1" eb="2">
      <t>ヤス</t>
    </rPh>
    <rPh sb="2" eb="3">
      <t>リュウ</t>
    </rPh>
    <phoneticPr fontId="2"/>
  </si>
  <si>
    <t>宝春</t>
    <rPh sb="0" eb="1">
      <t>ホウ</t>
    </rPh>
    <rPh sb="1" eb="2">
      <t>シュン</t>
    </rPh>
    <phoneticPr fontId="2"/>
  </si>
  <si>
    <t>かつゆきふく</t>
    <phoneticPr fontId="2"/>
  </si>
  <si>
    <t>勝幸福</t>
    <rPh sb="0" eb="1">
      <t>カ</t>
    </rPh>
    <rPh sb="1" eb="2">
      <t>ユキ</t>
    </rPh>
    <rPh sb="2" eb="3">
      <t>フク</t>
    </rPh>
    <phoneticPr fontId="2"/>
  </si>
  <si>
    <t>金幸</t>
    <rPh sb="0" eb="1">
      <t>カネ</t>
    </rPh>
    <rPh sb="1" eb="2">
      <t>ユキ</t>
    </rPh>
    <phoneticPr fontId="2"/>
  </si>
  <si>
    <t>徳重義</t>
    <rPh sb="0" eb="2">
      <t>トクシゲ</t>
    </rPh>
    <rPh sb="2" eb="3">
      <t>ヨシ</t>
    </rPh>
    <phoneticPr fontId="2"/>
  </si>
  <si>
    <t>かつゆりやま</t>
    <phoneticPr fontId="2"/>
  </si>
  <si>
    <t>勝百合山</t>
    <rPh sb="0" eb="1">
      <t>カ</t>
    </rPh>
    <rPh sb="1" eb="3">
      <t>ユリ</t>
    </rPh>
    <rPh sb="3" eb="4">
      <t>ヤマ</t>
    </rPh>
    <phoneticPr fontId="2"/>
  </si>
  <si>
    <t>かねみつ</t>
    <phoneticPr fontId="2"/>
  </si>
  <si>
    <t>金光</t>
    <rPh sb="0" eb="1">
      <t>カネ</t>
    </rPh>
    <rPh sb="1" eb="2">
      <t>ミツ</t>
    </rPh>
    <phoneticPr fontId="2"/>
  </si>
  <si>
    <t>かどがき</t>
    <phoneticPr fontId="2"/>
  </si>
  <si>
    <t>門垣</t>
    <rPh sb="0" eb="1">
      <t>カド</t>
    </rPh>
    <rPh sb="1" eb="2">
      <t>ガキ</t>
    </rPh>
    <phoneticPr fontId="2"/>
  </si>
  <si>
    <t>だい２まるあじ</t>
    <phoneticPr fontId="2"/>
  </si>
  <si>
    <t>第２丸味</t>
    <rPh sb="0" eb="1">
      <t>ダイ</t>
    </rPh>
    <rPh sb="2" eb="3">
      <t>マル</t>
    </rPh>
    <rPh sb="3" eb="4">
      <t>アジ</t>
    </rPh>
    <phoneticPr fontId="2"/>
  </si>
  <si>
    <t>門芳</t>
    <rPh sb="0" eb="1">
      <t>モン</t>
    </rPh>
    <rPh sb="1" eb="2">
      <t>ヨシ</t>
    </rPh>
    <phoneticPr fontId="2"/>
  </si>
  <si>
    <t>だい２いけだ</t>
    <phoneticPr fontId="2"/>
  </si>
  <si>
    <t>第２池田</t>
    <rPh sb="0" eb="1">
      <t>ダイ</t>
    </rPh>
    <rPh sb="2" eb="4">
      <t>イケダ</t>
    </rPh>
    <phoneticPr fontId="2"/>
  </si>
  <si>
    <t>やまもとひょうご</t>
    <phoneticPr fontId="2"/>
  </si>
  <si>
    <t>山本（兵庫）</t>
    <rPh sb="0" eb="2">
      <t>ヤマモト</t>
    </rPh>
    <rPh sb="3" eb="5">
      <t>ヒョウゴ</t>
    </rPh>
    <phoneticPr fontId="2"/>
  </si>
  <si>
    <t>あまたき</t>
    <phoneticPr fontId="2"/>
  </si>
  <si>
    <t>雨滝</t>
    <rPh sb="0" eb="1">
      <t>アメ</t>
    </rPh>
    <rPh sb="1" eb="2">
      <t>タキ</t>
    </rPh>
    <phoneticPr fontId="2"/>
  </si>
  <si>
    <t>かねいち</t>
    <phoneticPr fontId="2"/>
  </si>
  <si>
    <t>金一</t>
    <rPh sb="0" eb="1">
      <t>カネ</t>
    </rPh>
    <rPh sb="1" eb="2">
      <t>イチ</t>
    </rPh>
    <phoneticPr fontId="2"/>
  </si>
  <si>
    <t>わかはな</t>
    <phoneticPr fontId="2"/>
  </si>
  <si>
    <t>若花</t>
    <rPh sb="0" eb="1">
      <t>ワカハナ</t>
    </rPh>
    <rPh sb="1" eb="2">
      <t>ハナ</t>
    </rPh>
    <phoneticPr fontId="2"/>
  </si>
  <si>
    <t>こやす</t>
    <phoneticPr fontId="2"/>
  </si>
  <si>
    <t>庫安</t>
    <rPh sb="0" eb="2">
      <t>コヤス</t>
    </rPh>
    <phoneticPr fontId="2"/>
  </si>
  <si>
    <t>あさみち</t>
    <phoneticPr fontId="2"/>
  </si>
  <si>
    <t>朝路</t>
    <rPh sb="0" eb="1">
      <t>アサ</t>
    </rPh>
    <rPh sb="1" eb="2">
      <t>ミチ</t>
    </rPh>
    <phoneticPr fontId="2"/>
  </si>
  <si>
    <t>かねかつただ</t>
    <phoneticPr fontId="2"/>
  </si>
  <si>
    <t>金勝忠</t>
    <rPh sb="0" eb="1">
      <t>カネ</t>
    </rPh>
    <rPh sb="1" eb="2">
      <t>カツ</t>
    </rPh>
    <rPh sb="2" eb="3">
      <t>タダシ</t>
    </rPh>
    <phoneticPr fontId="2"/>
  </si>
  <si>
    <t>かねきくなみ</t>
    <phoneticPr fontId="2"/>
  </si>
  <si>
    <t>金菊波</t>
    <rPh sb="0" eb="1">
      <t>カネ</t>
    </rPh>
    <rPh sb="1" eb="2">
      <t>キク</t>
    </rPh>
    <rPh sb="2" eb="3">
      <t>ナミ</t>
    </rPh>
    <phoneticPr fontId="2"/>
  </si>
  <si>
    <t>かねきくのり</t>
    <phoneticPr fontId="2"/>
  </si>
  <si>
    <t>金菊徳</t>
    <rPh sb="0" eb="1">
      <t>カネ</t>
    </rPh>
    <rPh sb="1" eb="2">
      <t>キク</t>
    </rPh>
    <rPh sb="2" eb="3">
      <t>トク</t>
    </rPh>
    <phoneticPr fontId="2"/>
  </si>
  <si>
    <t>つねのり</t>
    <phoneticPr fontId="2"/>
  </si>
  <si>
    <t>恒徳</t>
    <rPh sb="0" eb="1">
      <t>ツネ</t>
    </rPh>
    <rPh sb="1" eb="2">
      <t>トク</t>
    </rPh>
    <phoneticPr fontId="2"/>
  </si>
  <si>
    <t>たかにわ</t>
    <phoneticPr fontId="2"/>
  </si>
  <si>
    <t>高庭</t>
    <rPh sb="0" eb="1">
      <t>タカ</t>
    </rPh>
    <rPh sb="1" eb="2">
      <t>ニワ</t>
    </rPh>
    <phoneticPr fontId="2"/>
  </si>
  <si>
    <t>だい１そうこう</t>
    <phoneticPr fontId="2"/>
  </si>
  <si>
    <t>かねさかえ</t>
    <phoneticPr fontId="2"/>
  </si>
  <si>
    <t>金栄</t>
    <rPh sb="0" eb="1">
      <t>カネ</t>
    </rPh>
    <rPh sb="1" eb="2">
      <t>サカエ</t>
    </rPh>
    <phoneticPr fontId="2"/>
  </si>
  <si>
    <t>しんいなだ４</t>
    <phoneticPr fontId="2"/>
  </si>
  <si>
    <t>新稲田４</t>
    <rPh sb="0" eb="1">
      <t>シン</t>
    </rPh>
    <rPh sb="1" eb="3">
      <t>イナダ</t>
    </rPh>
    <phoneticPr fontId="2"/>
  </si>
  <si>
    <t>かねしげ</t>
    <phoneticPr fontId="2"/>
  </si>
  <si>
    <t>兼重</t>
    <rPh sb="0" eb="2">
      <t>カネシゲ</t>
    </rPh>
    <phoneticPr fontId="2"/>
  </si>
  <si>
    <t>かみの</t>
    <phoneticPr fontId="2"/>
  </si>
  <si>
    <t>神野</t>
    <rPh sb="0" eb="2">
      <t>カミノ</t>
    </rPh>
    <phoneticPr fontId="2"/>
  </si>
  <si>
    <t>かねずみ</t>
    <phoneticPr fontId="2"/>
  </si>
  <si>
    <t>金澄</t>
    <rPh sb="0" eb="1">
      <t>カネズミ</t>
    </rPh>
    <rPh sb="1" eb="2">
      <t>スミ</t>
    </rPh>
    <phoneticPr fontId="2"/>
  </si>
  <si>
    <t>金水９</t>
    <rPh sb="0" eb="1">
      <t>キン</t>
    </rPh>
    <rPh sb="1" eb="2">
      <t>ミズ</t>
    </rPh>
    <phoneticPr fontId="2"/>
  </si>
  <si>
    <t>若花</t>
    <rPh sb="0" eb="2">
      <t>ワカハナ</t>
    </rPh>
    <phoneticPr fontId="2"/>
  </si>
  <si>
    <t>だい１とみさかえ</t>
    <phoneticPr fontId="2"/>
  </si>
  <si>
    <t>第１富栄</t>
    <rPh sb="0" eb="1">
      <t>ダイ１トミサカエ</t>
    </rPh>
    <phoneticPr fontId="2"/>
  </si>
  <si>
    <t>かねた</t>
    <phoneticPr fontId="2"/>
  </si>
  <si>
    <t>金多</t>
  </si>
  <si>
    <t>田尻</t>
  </si>
  <si>
    <t>みやもと</t>
    <phoneticPr fontId="2"/>
  </si>
  <si>
    <t>宮本</t>
  </si>
  <si>
    <t>しゅうふく</t>
    <phoneticPr fontId="2"/>
  </si>
  <si>
    <t>秋福</t>
    <rPh sb="0" eb="1">
      <t>アキ</t>
    </rPh>
    <rPh sb="1" eb="2">
      <t>フク</t>
    </rPh>
    <phoneticPr fontId="2"/>
  </si>
  <si>
    <t>かねたか</t>
    <phoneticPr fontId="2"/>
  </si>
  <si>
    <t>金高</t>
    <rPh sb="0" eb="2">
      <t>カネタカ</t>
    </rPh>
    <phoneticPr fontId="2"/>
  </si>
  <si>
    <t>だい３３とうほう</t>
    <phoneticPr fontId="2"/>
  </si>
  <si>
    <t>第３３東豊</t>
    <rPh sb="0" eb="1">
      <t>ダイ</t>
    </rPh>
    <rPh sb="3" eb="4">
      <t>ヒガシ</t>
    </rPh>
    <rPh sb="4" eb="5">
      <t>ユタカ</t>
    </rPh>
    <phoneticPr fontId="2"/>
  </si>
  <si>
    <t>かねたかとっとり</t>
    <phoneticPr fontId="2"/>
  </si>
  <si>
    <t>金高(鳥取）</t>
    <rPh sb="0" eb="1">
      <t>キン</t>
    </rPh>
    <rPh sb="1" eb="2">
      <t>タカ</t>
    </rPh>
    <rPh sb="3" eb="5">
      <t>トットリ</t>
    </rPh>
    <phoneticPr fontId="2"/>
  </si>
  <si>
    <t>だい２けだか</t>
    <phoneticPr fontId="2"/>
  </si>
  <si>
    <t>第２気高</t>
    <rPh sb="0" eb="1">
      <t>ダイ</t>
    </rPh>
    <rPh sb="2" eb="4">
      <t>ケダカ</t>
    </rPh>
    <phoneticPr fontId="2"/>
  </si>
  <si>
    <t>こさぶろう</t>
    <phoneticPr fontId="2"/>
  </si>
  <si>
    <t>小三郎</t>
    <rPh sb="0" eb="1">
      <t>コ</t>
    </rPh>
    <rPh sb="1" eb="3">
      <t>サブロウ</t>
    </rPh>
    <phoneticPr fontId="2"/>
  </si>
  <si>
    <t>かねただどい</t>
    <phoneticPr fontId="2"/>
  </si>
  <si>
    <t>金忠土井</t>
    <rPh sb="0" eb="1">
      <t>カネタダドイ</t>
    </rPh>
    <phoneticPr fontId="2"/>
  </si>
  <si>
    <t>かねひでどい</t>
    <phoneticPr fontId="2"/>
  </si>
  <si>
    <t>金秀土井</t>
    <rPh sb="0" eb="4">
      <t>カネヒデドイ</t>
    </rPh>
    <phoneticPr fontId="2"/>
  </si>
  <si>
    <t>第１５気高</t>
    <rPh sb="0" eb="1">
      <t>ダイ</t>
    </rPh>
    <rPh sb="3" eb="5">
      <t>ケダカ</t>
    </rPh>
    <phoneticPr fontId="2"/>
  </si>
  <si>
    <t>とよふく</t>
    <phoneticPr fontId="2"/>
  </si>
  <si>
    <t>豊福</t>
    <rPh sb="0" eb="2">
      <t>トヨフク</t>
    </rPh>
    <phoneticPr fontId="2"/>
  </si>
  <si>
    <t>かねただひら</t>
    <phoneticPr fontId="2"/>
  </si>
  <si>
    <t>金忠平</t>
    <rPh sb="0" eb="1">
      <t>キン</t>
    </rPh>
    <rPh sb="1" eb="2">
      <t>タダシ</t>
    </rPh>
    <rPh sb="2" eb="3">
      <t>ヒラ</t>
    </rPh>
    <phoneticPr fontId="2"/>
  </si>
  <si>
    <t>平茂勝</t>
    <rPh sb="0" eb="1">
      <t>ヒラ</t>
    </rPh>
    <rPh sb="1" eb="2">
      <t>シゲ</t>
    </rPh>
    <rPh sb="2" eb="3">
      <t>カ</t>
    </rPh>
    <phoneticPr fontId="2"/>
  </si>
  <si>
    <t>たもりどい</t>
    <phoneticPr fontId="2"/>
  </si>
  <si>
    <t>田森土井</t>
    <rPh sb="0" eb="1">
      <t>タ</t>
    </rPh>
    <rPh sb="1" eb="2">
      <t>モリ</t>
    </rPh>
    <rPh sb="2" eb="4">
      <t>ドイ</t>
    </rPh>
    <phoneticPr fontId="2"/>
  </si>
  <si>
    <t>かねてる</t>
    <phoneticPr fontId="2"/>
  </si>
  <si>
    <t>金照</t>
    <rPh sb="0" eb="1">
      <t>カネ</t>
    </rPh>
    <rPh sb="1" eb="2">
      <t>テ</t>
    </rPh>
    <phoneticPr fontId="2"/>
  </si>
  <si>
    <t>やすひらてる</t>
    <phoneticPr fontId="2"/>
  </si>
  <si>
    <t>安平照</t>
    <rPh sb="0" eb="2">
      <t>ヤスヒラ</t>
    </rPh>
    <rPh sb="2" eb="3">
      <t>テ</t>
    </rPh>
    <phoneticPr fontId="2"/>
  </si>
  <si>
    <t>たかえい</t>
    <phoneticPr fontId="2"/>
  </si>
  <si>
    <t>高栄</t>
    <rPh sb="0" eb="2">
      <t>タカエイ</t>
    </rPh>
    <phoneticPr fontId="2"/>
  </si>
  <si>
    <t>かねとく</t>
    <phoneticPr fontId="2"/>
  </si>
  <si>
    <t>かねとみ</t>
    <phoneticPr fontId="2"/>
  </si>
  <si>
    <t>金富</t>
    <rPh sb="0" eb="2">
      <t>カネトミ</t>
    </rPh>
    <phoneticPr fontId="2"/>
  </si>
  <si>
    <t>はつ</t>
    <phoneticPr fontId="2"/>
  </si>
  <si>
    <t>初</t>
    <rPh sb="0" eb="1">
      <t>ハツ</t>
    </rPh>
    <phoneticPr fontId="2"/>
  </si>
  <si>
    <t>もりよし</t>
    <phoneticPr fontId="2"/>
  </si>
  <si>
    <t>盛吉</t>
    <rPh sb="0" eb="2">
      <t>モリヨシ</t>
    </rPh>
    <phoneticPr fontId="2"/>
  </si>
  <si>
    <t>かねとよ９</t>
    <phoneticPr fontId="2"/>
  </si>
  <si>
    <t>金豊９</t>
    <rPh sb="0" eb="1">
      <t>カネ</t>
    </rPh>
    <rPh sb="1" eb="2">
      <t>ユタ</t>
    </rPh>
    <phoneticPr fontId="2"/>
  </si>
  <si>
    <t>豊川</t>
    <rPh sb="0" eb="2">
      <t>ユタカカワ</t>
    </rPh>
    <phoneticPr fontId="2"/>
  </si>
  <si>
    <t>若花</t>
    <rPh sb="0" eb="1">
      <t>ワカ</t>
    </rPh>
    <rPh sb="1" eb="2">
      <t>ハナ</t>
    </rPh>
    <phoneticPr fontId="2"/>
  </si>
  <si>
    <t>だい１とみざかえ</t>
    <phoneticPr fontId="2"/>
  </si>
  <si>
    <t>第１富栄</t>
    <rPh sb="0" eb="1">
      <t>ダイ</t>
    </rPh>
    <rPh sb="2" eb="3">
      <t>ト</t>
    </rPh>
    <rPh sb="3" eb="4">
      <t>サカエ</t>
    </rPh>
    <phoneticPr fontId="2"/>
  </si>
  <si>
    <t>だい２やすつるどい</t>
    <phoneticPr fontId="2"/>
  </si>
  <si>
    <t>第２安鶴土井</t>
    <rPh sb="0" eb="1">
      <t>ダイ</t>
    </rPh>
    <rPh sb="2" eb="3">
      <t>ヤス</t>
    </rPh>
    <rPh sb="3" eb="4">
      <t>ツル</t>
    </rPh>
    <rPh sb="4" eb="6">
      <t>ドイ</t>
    </rPh>
    <phoneticPr fontId="2"/>
  </si>
  <si>
    <t>田森土井</t>
  </si>
  <si>
    <t>かねひらかつ</t>
    <phoneticPr fontId="2"/>
  </si>
  <si>
    <t>金平勝（鳥取）</t>
    <rPh sb="0" eb="1">
      <t>カネ</t>
    </rPh>
    <rPh sb="1" eb="2">
      <t>ヒラ</t>
    </rPh>
    <rPh sb="2" eb="3">
      <t>カ</t>
    </rPh>
    <rPh sb="4" eb="6">
      <t>トットリ</t>
    </rPh>
    <phoneticPr fontId="2"/>
  </si>
  <si>
    <t>田森土井</t>
    <rPh sb="0" eb="2">
      <t>タモリ</t>
    </rPh>
    <rPh sb="2" eb="4">
      <t>ドイ</t>
    </rPh>
    <phoneticPr fontId="2"/>
  </si>
  <si>
    <t>かねふく</t>
    <phoneticPr fontId="2"/>
  </si>
  <si>
    <t>金福</t>
    <rPh sb="0" eb="1">
      <t>カネ</t>
    </rPh>
    <rPh sb="1" eb="2">
      <t>フク</t>
    </rPh>
    <phoneticPr fontId="2"/>
  </si>
  <si>
    <t>豊川</t>
    <rPh sb="0" eb="2">
      <t>トヨカワ</t>
    </rPh>
    <phoneticPr fontId="2"/>
  </si>
  <si>
    <t>やままる</t>
    <phoneticPr fontId="2"/>
  </si>
  <si>
    <t>山丸</t>
    <rPh sb="0" eb="1">
      <t>ヤマ</t>
    </rPh>
    <rPh sb="1" eb="2">
      <t>マル</t>
    </rPh>
    <phoneticPr fontId="2"/>
  </si>
  <si>
    <t>つるきよ</t>
    <phoneticPr fontId="2"/>
  </si>
  <si>
    <t>鶴清</t>
    <rPh sb="0" eb="1">
      <t>ツル</t>
    </rPh>
    <rPh sb="1" eb="2">
      <t>キヨ</t>
    </rPh>
    <phoneticPr fontId="2"/>
  </si>
  <si>
    <t>かねふく２</t>
    <phoneticPr fontId="2"/>
  </si>
  <si>
    <t>金福２</t>
    <rPh sb="0" eb="2">
      <t>カネフク</t>
    </rPh>
    <phoneticPr fontId="2"/>
  </si>
  <si>
    <t>きくさかえ</t>
    <phoneticPr fontId="2"/>
  </si>
  <si>
    <t>菊栄</t>
    <rPh sb="0" eb="2">
      <t>キクサカエ</t>
    </rPh>
    <phoneticPr fontId="2"/>
  </si>
  <si>
    <t>かねふく３</t>
    <phoneticPr fontId="2"/>
  </si>
  <si>
    <t>金福３</t>
    <rPh sb="0" eb="2">
      <t>カネフク</t>
    </rPh>
    <phoneticPr fontId="2"/>
  </si>
  <si>
    <t>福鶴５７</t>
    <rPh sb="0" eb="2">
      <t>フクツル</t>
    </rPh>
    <phoneticPr fontId="2"/>
  </si>
  <si>
    <t>まんてん</t>
    <phoneticPr fontId="2"/>
  </si>
  <si>
    <t>満天</t>
    <rPh sb="0" eb="2">
      <t>マンテン</t>
    </rPh>
    <phoneticPr fontId="2"/>
  </si>
  <si>
    <t>かねふくざくら</t>
    <phoneticPr fontId="2"/>
  </si>
  <si>
    <t>金福桜</t>
    <rPh sb="0" eb="1">
      <t>カネ</t>
    </rPh>
    <rPh sb="1" eb="2">
      <t>フク</t>
    </rPh>
    <rPh sb="2" eb="3">
      <t>サクラ</t>
    </rPh>
    <phoneticPr fontId="2"/>
  </si>
  <si>
    <t>かねふくはれ</t>
    <phoneticPr fontId="2"/>
  </si>
  <si>
    <t>金福晴</t>
    <rPh sb="0" eb="1">
      <t>カネ</t>
    </rPh>
    <rPh sb="1" eb="2">
      <t>フク</t>
    </rPh>
    <rPh sb="2" eb="3">
      <t>ハレ</t>
    </rPh>
    <phoneticPr fontId="2"/>
  </si>
  <si>
    <t>P黒６１６</t>
    <rPh sb="1" eb="2">
      <t>クロ</t>
    </rPh>
    <phoneticPr fontId="2"/>
  </si>
  <si>
    <t>かねまさ</t>
    <phoneticPr fontId="2"/>
  </si>
  <si>
    <t>金正</t>
    <rPh sb="0" eb="2">
      <t>カネマサ</t>
    </rPh>
    <phoneticPr fontId="2"/>
  </si>
  <si>
    <t>ちくばい</t>
    <phoneticPr fontId="2"/>
  </si>
  <si>
    <t>竹梅</t>
    <rPh sb="0" eb="1">
      <t>タケ</t>
    </rPh>
    <rPh sb="1" eb="2">
      <t>ウメ</t>
    </rPh>
    <phoneticPr fontId="2"/>
  </si>
  <si>
    <t>とおまる</t>
    <phoneticPr fontId="2"/>
  </si>
  <si>
    <t>遠丸</t>
    <rPh sb="0" eb="2">
      <t>トオマル</t>
    </rPh>
    <phoneticPr fontId="2"/>
  </si>
  <si>
    <t>金丸</t>
    <rPh sb="0" eb="2">
      <t>カネマル</t>
    </rPh>
    <phoneticPr fontId="2"/>
  </si>
  <si>
    <t>にほんいち</t>
    <phoneticPr fontId="2"/>
  </si>
  <si>
    <t>日本一</t>
    <rPh sb="0" eb="3">
      <t>ニホンイチ</t>
    </rPh>
    <phoneticPr fontId="2"/>
  </si>
  <si>
    <t>だい１いいの</t>
    <phoneticPr fontId="2"/>
  </si>
  <si>
    <t>第１飯野</t>
    <rPh sb="0" eb="1">
      <t>ダイ</t>
    </rPh>
    <rPh sb="2" eb="4">
      <t>イイノ</t>
    </rPh>
    <phoneticPr fontId="2"/>
  </si>
  <si>
    <t>金光</t>
    <rPh sb="0" eb="1">
      <t>キン</t>
    </rPh>
    <rPh sb="1" eb="2">
      <t>ヒカリ</t>
    </rPh>
    <phoneticPr fontId="2"/>
  </si>
  <si>
    <t>かねみつゆき</t>
    <phoneticPr fontId="2"/>
  </si>
  <si>
    <t>金光幸</t>
    <rPh sb="0" eb="2">
      <t>カネミツ</t>
    </rPh>
    <rPh sb="2" eb="3">
      <t>ユキ</t>
    </rPh>
    <phoneticPr fontId="2"/>
  </si>
  <si>
    <t>だい１５きんすい</t>
    <phoneticPr fontId="2"/>
  </si>
  <si>
    <t>第１５金水</t>
    <rPh sb="0" eb="1">
      <t>ダイ</t>
    </rPh>
    <rPh sb="3" eb="4">
      <t>キン</t>
    </rPh>
    <rPh sb="4" eb="5">
      <t>スイ</t>
    </rPh>
    <phoneticPr fontId="2"/>
  </si>
  <si>
    <t>かねやすひら</t>
    <phoneticPr fontId="2"/>
  </si>
  <si>
    <t>金安平</t>
    <rPh sb="0" eb="1">
      <t>カネ</t>
    </rPh>
    <rPh sb="1" eb="2">
      <t>ヤス</t>
    </rPh>
    <rPh sb="2" eb="3">
      <t>ヒラ</t>
    </rPh>
    <phoneticPr fontId="2"/>
  </si>
  <si>
    <t>忠福</t>
    <phoneticPr fontId="2"/>
  </si>
  <si>
    <t>かねやすりゅう</t>
    <phoneticPr fontId="2"/>
  </si>
  <si>
    <t>金安竜</t>
    <rPh sb="0" eb="1">
      <t>カネ</t>
    </rPh>
    <rPh sb="1" eb="2">
      <t>ヤス</t>
    </rPh>
    <rPh sb="2" eb="3">
      <t>リュウ</t>
    </rPh>
    <phoneticPr fontId="2"/>
  </si>
  <si>
    <t>かねゆきさく</t>
    <phoneticPr fontId="2"/>
  </si>
  <si>
    <t>金幸作</t>
    <rPh sb="0" eb="1">
      <t>カネ</t>
    </rPh>
    <rPh sb="1" eb="2">
      <t>ユキ</t>
    </rPh>
    <rPh sb="2" eb="3">
      <t>サク</t>
    </rPh>
    <phoneticPr fontId="2"/>
  </si>
  <si>
    <t>たやすふく</t>
    <phoneticPr fontId="2"/>
  </si>
  <si>
    <t>田安福</t>
    <rPh sb="0" eb="2">
      <t>タヤス</t>
    </rPh>
    <rPh sb="2" eb="3">
      <t>フク</t>
    </rPh>
    <phoneticPr fontId="2"/>
  </si>
  <si>
    <t>鹿児島</t>
    <rPh sb="0" eb="3">
      <t>カゴシマ</t>
    </rPh>
    <phoneticPr fontId="2"/>
  </si>
  <si>
    <t>かねゆきふく</t>
    <phoneticPr fontId="2"/>
  </si>
  <si>
    <t>金幸福</t>
    <rPh sb="0" eb="1">
      <t>カネ</t>
    </rPh>
    <rPh sb="1" eb="2">
      <t>ユキ</t>
    </rPh>
    <rPh sb="2" eb="3">
      <t>フク</t>
    </rPh>
    <phoneticPr fontId="2"/>
  </si>
  <si>
    <t>かねよしゆき</t>
    <phoneticPr fontId="2"/>
  </si>
  <si>
    <t>金吉幸</t>
    <rPh sb="0" eb="1">
      <t>カネ</t>
    </rPh>
    <rPh sb="1" eb="2">
      <t>ヨシ</t>
    </rPh>
    <rPh sb="2" eb="3">
      <t>ユキ</t>
    </rPh>
    <phoneticPr fontId="2"/>
  </si>
  <si>
    <t>かみおちあい６</t>
    <phoneticPr fontId="2"/>
  </si>
  <si>
    <t>神落合６</t>
    <rPh sb="0" eb="1">
      <t>カミ</t>
    </rPh>
    <rPh sb="1" eb="3">
      <t>オチアイ</t>
    </rPh>
    <phoneticPr fontId="2"/>
  </si>
  <si>
    <t>第２横利</t>
    <rPh sb="0" eb="1">
      <t>ダイ</t>
    </rPh>
    <rPh sb="2" eb="3">
      <t>ヨコ</t>
    </rPh>
    <rPh sb="3" eb="4">
      <t>トシ</t>
    </rPh>
    <phoneticPr fontId="2"/>
  </si>
  <si>
    <t>かみかき６</t>
    <phoneticPr fontId="2"/>
  </si>
  <si>
    <t>神柿６</t>
    <rPh sb="0" eb="1">
      <t>カミ</t>
    </rPh>
    <rPh sb="1" eb="2">
      <t>カキ</t>
    </rPh>
    <phoneticPr fontId="2"/>
  </si>
  <si>
    <t>かみかつふく</t>
    <phoneticPr fontId="2"/>
  </si>
  <si>
    <t>神勝福（宮城）</t>
    <rPh sb="0" eb="1">
      <t>カミ</t>
    </rPh>
    <rPh sb="1" eb="2">
      <t>カ</t>
    </rPh>
    <rPh sb="2" eb="3">
      <t>フク</t>
    </rPh>
    <rPh sb="4" eb="6">
      <t>ミヤギ</t>
    </rPh>
    <phoneticPr fontId="2"/>
  </si>
  <si>
    <t>初代１４</t>
    <rPh sb="0" eb="1">
      <t>ハツ</t>
    </rPh>
    <rPh sb="1" eb="2">
      <t>ダイ</t>
    </rPh>
    <phoneticPr fontId="2"/>
  </si>
  <si>
    <t>神落合６</t>
    <rPh sb="0" eb="1">
      <t>カミ</t>
    </rPh>
    <rPh sb="1" eb="2">
      <t>オ</t>
    </rPh>
    <rPh sb="2" eb="3">
      <t>ア</t>
    </rPh>
    <phoneticPr fontId="2"/>
  </si>
  <si>
    <t>かみさくらの１０</t>
    <phoneticPr fontId="2"/>
  </si>
  <si>
    <t>神桜の１０</t>
    <rPh sb="0" eb="1">
      <t>カミ</t>
    </rPh>
    <rPh sb="1" eb="2">
      <t>サクラ</t>
    </rPh>
    <phoneticPr fontId="2"/>
  </si>
  <si>
    <t>かみしげかつ</t>
    <phoneticPr fontId="2"/>
  </si>
  <si>
    <t>神茂勝（鳥取）</t>
    <rPh sb="0" eb="1">
      <t>カミ</t>
    </rPh>
    <rPh sb="1" eb="2">
      <t>シゲ</t>
    </rPh>
    <rPh sb="2" eb="3">
      <t>カ</t>
    </rPh>
    <rPh sb="4" eb="6">
      <t>トットリ</t>
    </rPh>
    <phoneticPr fontId="2"/>
  </si>
  <si>
    <t>かみしげとく</t>
    <phoneticPr fontId="2"/>
  </si>
  <si>
    <t>神茂徳</t>
    <rPh sb="0" eb="1">
      <t>カミシゲトク</t>
    </rPh>
    <rPh sb="1" eb="3">
      <t>トク</t>
    </rPh>
    <phoneticPr fontId="2"/>
  </si>
  <si>
    <t>かみしげなみ</t>
    <phoneticPr fontId="2"/>
  </si>
  <si>
    <t>神茂波</t>
    <rPh sb="0" eb="3">
      <t>カミシゲナミ</t>
    </rPh>
    <phoneticPr fontId="2"/>
  </si>
  <si>
    <t>きくいち</t>
    <phoneticPr fontId="2"/>
  </si>
  <si>
    <t>菊一</t>
    <rPh sb="0" eb="1">
      <t>キクイチ</t>
    </rPh>
    <phoneticPr fontId="2"/>
  </si>
  <si>
    <t>かみしげふく</t>
    <phoneticPr fontId="2"/>
  </si>
  <si>
    <t>上茂福(宮崎）</t>
    <rPh sb="0" eb="1">
      <t>カミ</t>
    </rPh>
    <rPh sb="1" eb="2">
      <t>シゲ</t>
    </rPh>
    <rPh sb="2" eb="3">
      <t>フク</t>
    </rPh>
    <rPh sb="4" eb="6">
      <t>ミヤザキ</t>
    </rPh>
    <phoneticPr fontId="2"/>
  </si>
  <si>
    <t>上福(宮崎）</t>
    <rPh sb="0" eb="1">
      <t>ウエ</t>
    </rPh>
    <rPh sb="1" eb="2">
      <t>フク</t>
    </rPh>
    <rPh sb="3" eb="5">
      <t>ミヤザキ</t>
    </rPh>
    <phoneticPr fontId="2"/>
  </si>
  <si>
    <t>宝徳</t>
    <rPh sb="0" eb="1">
      <t>タカラ</t>
    </rPh>
    <rPh sb="1" eb="2">
      <t>トク</t>
    </rPh>
    <phoneticPr fontId="2"/>
  </si>
  <si>
    <t>かみしげふくかごしま</t>
    <phoneticPr fontId="2"/>
  </si>
  <si>
    <t>神茂福（鹿児島）</t>
    <rPh sb="0" eb="1">
      <t>カミ</t>
    </rPh>
    <rPh sb="1" eb="2">
      <t>シゲ</t>
    </rPh>
    <rPh sb="2" eb="3">
      <t>フク</t>
    </rPh>
    <rPh sb="4" eb="7">
      <t>カゴシマ</t>
    </rPh>
    <phoneticPr fontId="2"/>
  </si>
  <si>
    <t>ふくとし</t>
    <phoneticPr fontId="2"/>
  </si>
  <si>
    <t>かみしも</t>
    <phoneticPr fontId="2"/>
  </si>
  <si>
    <t>神下</t>
    <rPh sb="0" eb="1">
      <t>カミ</t>
    </rPh>
    <rPh sb="1" eb="2">
      <t>シタ</t>
    </rPh>
    <phoneticPr fontId="2"/>
  </si>
  <si>
    <t>よこた始祖</t>
    <rPh sb="3" eb="5">
      <t>シソ</t>
    </rPh>
    <phoneticPr fontId="2"/>
  </si>
  <si>
    <t>広島始祖</t>
    <rPh sb="0" eb="2">
      <t>ヒロシマ</t>
    </rPh>
    <rPh sb="2" eb="4">
      <t>シソ</t>
    </rPh>
    <phoneticPr fontId="2"/>
  </si>
  <si>
    <t>かみたか</t>
    <phoneticPr fontId="2"/>
  </si>
  <si>
    <t>上高</t>
    <rPh sb="0" eb="2">
      <t>カミタカ</t>
    </rPh>
    <phoneticPr fontId="2"/>
  </si>
  <si>
    <t>だい１２みや</t>
    <phoneticPr fontId="2"/>
  </si>
  <si>
    <t>第１２宮</t>
    <rPh sb="0" eb="1">
      <t>ダイ</t>
    </rPh>
    <rPh sb="3" eb="4">
      <t>ミヤ</t>
    </rPh>
    <phoneticPr fontId="2"/>
  </si>
  <si>
    <t>ふじはなかごしま</t>
    <phoneticPr fontId="2"/>
  </si>
  <si>
    <t>藤花（鹿児島）</t>
    <rPh sb="0" eb="1">
      <t>フジ</t>
    </rPh>
    <rPh sb="1" eb="2">
      <t>ハナ</t>
    </rPh>
    <rPh sb="3" eb="6">
      <t>カゴシマ</t>
    </rPh>
    <phoneticPr fontId="2"/>
  </si>
  <si>
    <t>かんざん</t>
    <phoneticPr fontId="2"/>
  </si>
  <si>
    <t>寛山</t>
    <rPh sb="0" eb="1">
      <t>カン</t>
    </rPh>
    <rPh sb="1" eb="2">
      <t>ヤマ</t>
    </rPh>
    <phoneticPr fontId="2"/>
  </si>
  <si>
    <t>かみたからまさ</t>
    <phoneticPr fontId="2"/>
  </si>
  <si>
    <t>神宝正</t>
    <rPh sb="0" eb="2">
      <t>カミタカラマサ</t>
    </rPh>
    <rPh sb="2" eb="3">
      <t>マサ</t>
    </rPh>
    <phoneticPr fontId="2"/>
  </si>
  <si>
    <t>だい２きんすい</t>
    <phoneticPr fontId="2"/>
  </si>
  <si>
    <t>第２金水</t>
    <rPh sb="0" eb="1">
      <t>ダイ２キンスイ</t>
    </rPh>
    <phoneticPr fontId="2"/>
  </si>
  <si>
    <t>しろかね９</t>
    <phoneticPr fontId="2"/>
  </si>
  <si>
    <t>白金９</t>
    <rPh sb="0" eb="2">
      <t>シロカネ</t>
    </rPh>
    <phoneticPr fontId="2"/>
  </si>
  <si>
    <t>かみてつ８の６</t>
    <phoneticPr fontId="2"/>
  </si>
  <si>
    <t>神鉄８の６</t>
    <rPh sb="0" eb="1">
      <t>カミ</t>
    </rPh>
    <rPh sb="1" eb="2">
      <t>テツ</t>
    </rPh>
    <phoneticPr fontId="2"/>
  </si>
  <si>
    <t>かみとくしげ</t>
    <phoneticPr fontId="2"/>
  </si>
  <si>
    <t>神徳茂</t>
    <rPh sb="0" eb="1">
      <t>カミ</t>
    </rPh>
    <rPh sb="1" eb="2">
      <t>トク</t>
    </rPh>
    <rPh sb="2" eb="3">
      <t>シゲ</t>
    </rPh>
    <phoneticPr fontId="2"/>
  </si>
  <si>
    <t>かみとくふく</t>
    <phoneticPr fontId="2"/>
  </si>
  <si>
    <t>神徳福</t>
    <rPh sb="0" eb="1">
      <t>カミ</t>
    </rPh>
    <rPh sb="1" eb="2">
      <t>トク</t>
    </rPh>
    <rPh sb="2" eb="3">
      <t>フク</t>
    </rPh>
    <phoneticPr fontId="2"/>
  </si>
  <si>
    <t>かみとみ</t>
    <phoneticPr fontId="2"/>
  </si>
  <si>
    <t>神富</t>
    <rPh sb="0" eb="1">
      <t>カミ</t>
    </rPh>
    <rPh sb="1" eb="2">
      <t>ト</t>
    </rPh>
    <phoneticPr fontId="2"/>
  </si>
  <si>
    <t>つかさえいこう</t>
    <phoneticPr fontId="2"/>
  </si>
  <si>
    <t>司栄光</t>
    <rPh sb="0" eb="1">
      <t>ツカサ</t>
    </rPh>
    <rPh sb="1" eb="3">
      <t>エイコウ</t>
    </rPh>
    <phoneticPr fontId="2"/>
  </si>
  <si>
    <t>かみなか</t>
    <phoneticPr fontId="2"/>
  </si>
  <si>
    <t>神中</t>
    <rPh sb="0" eb="1">
      <t>カミ</t>
    </rPh>
    <rPh sb="1" eb="2">
      <t>ナカ</t>
    </rPh>
    <phoneticPr fontId="2"/>
  </si>
  <si>
    <t>さくら</t>
    <phoneticPr fontId="2"/>
  </si>
  <si>
    <t>桜</t>
    <rPh sb="0" eb="1">
      <t>サクラ</t>
    </rPh>
    <phoneticPr fontId="2"/>
  </si>
  <si>
    <t>豊萬</t>
    <rPh sb="0" eb="1">
      <t>トヨ</t>
    </rPh>
    <rPh sb="1" eb="2">
      <t>マン</t>
    </rPh>
    <phoneticPr fontId="2"/>
  </si>
  <si>
    <t>かみながふく</t>
    <phoneticPr fontId="2"/>
  </si>
  <si>
    <t>上永福</t>
    <rPh sb="0" eb="1">
      <t>カミナガフク</t>
    </rPh>
    <rPh sb="1" eb="3">
      <t>ナナガフク_x0000_</t>
    </rPh>
    <phoneticPr fontId="2"/>
  </si>
  <si>
    <t>さかき</t>
    <phoneticPr fontId="2"/>
  </si>
  <si>
    <t>榊</t>
    <rPh sb="0" eb="1">
      <t>サカキ</t>
    </rPh>
    <phoneticPr fontId="2"/>
  </si>
  <si>
    <t>かみのくに</t>
    <phoneticPr fontId="2"/>
  </si>
  <si>
    <t>神之国</t>
    <rPh sb="0" eb="1">
      <t>カミ</t>
    </rPh>
    <rPh sb="1" eb="2">
      <t>ノ</t>
    </rPh>
    <rPh sb="2" eb="3">
      <t>クニ</t>
    </rPh>
    <phoneticPr fontId="2"/>
  </si>
  <si>
    <t>第１花国</t>
    <rPh sb="0" eb="1">
      <t>ダイ</t>
    </rPh>
    <rPh sb="2" eb="3">
      <t>ハナ</t>
    </rPh>
    <rPh sb="3" eb="4">
      <t>コク</t>
    </rPh>
    <phoneticPr fontId="2"/>
  </si>
  <si>
    <t>安美土井</t>
    <rPh sb="0" eb="1">
      <t>ヤス</t>
    </rPh>
    <rPh sb="1" eb="2">
      <t>ミ</t>
    </rPh>
    <rPh sb="2" eb="4">
      <t>ドイ</t>
    </rPh>
    <phoneticPr fontId="2"/>
  </si>
  <si>
    <t>かむい３１１</t>
    <phoneticPr fontId="2"/>
  </si>
  <si>
    <t>神威３１１</t>
    <rPh sb="0" eb="1">
      <t>カミ</t>
    </rPh>
    <phoneticPr fontId="2"/>
  </si>
  <si>
    <t>かめうめ</t>
    <phoneticPr fontId="2"/>
  </si>
  <si>
    <t>亀梅</t>
    <rPh sb="0" eb="1">
      <t>カメ</t>
    </rPh>
    <rPh sb="1" eb="2">
      <t>ウメ</t>
    </rPh>
    <phoneticPr fontId="2"/>
  </si>
  <si>
    <t>おおだ</t>
    <phoneticPr fontId="2"/>
  </si>
  <si>
    <t>かめかつ</t>
    <phoneticPr fontId="2"/>
  </si>
  <si>
    <t>亀勝</t>
    <rPh sb="0" eb="1">
      <t>カメ</t>
    </rPh>
    <rPh sb="1" eb="2">
      <t>カ</t>
    </rPh>
    <phoneticPr fontId="2"/>
  </si>
  <si>
    <t>かめはな２</t>
    <phoneticPr fontId="2"/>
  </si>
  <si>
    <t>亀花2</t>
    <rPh sb="0" eb="1">
      <t>カメ</t>
    </rPh>
    <rPh sb="1" eb="2">
      <t>ハナ</t>
    </rPh>
    <phoneticPr fontId="2"/>
  </si>
  <si>
    <t>かめきち</t>
    <phoneticPr fontId="2"/>
  </si>
  <si>
    <t>亀吉</t>
    <rPh sb="0" eb="1">
      <t>カメ</t>
    </rPh>
    <rPh sb="1" eb="2">
      <t>キチ</t>
    </rPh>
    <phoneticPr fontId="2"/>
  </si>
  <si>
    <t>ふくまさどい</t>
    <phoneticPr fontId="2"/>
  </si>
  <si>
    <t>福正土井</t>
    <rPh sb="0" eb="1">
      <t>フク</t>
    </rPh>
    <rPh sb="1" eb="2">
      <t>マサ</t>
    </rPh>
    <rPh sb="2" eb="4">
      <t>ドイ</t>
    </rPh>
    <phoneticPr fontId="2"/>
  </si>
  <si>
    <t>かめじろう</t>
    <phoneticPr fontId="2"/>
  </si>
  <si>
    <t>亀次郎</t>
    <rPh sb="0" eb="3">
      <t>カメジロウ</t>
    </rPh>
    <phoneticPr fontId="2"/>
  </si>
  <si>
    <t>かもん１６５</t>
    <phoneticPr fontId="2"/>
  </si>
  <si>
    <t>花紋１６５</t>
    <rPh sb="0" eb="1">
      <t>カ</t>
    </rPh>
    <rPh sb="1" eb="2">
      <t>モン</t>
    </rPh>
    <phoneticPr fontId="2"/>
  </si>
  <si>
    <t>しげふくじぎょうだん</t>
    <phoneticPr fontId="2"/>
  </si>
  <si>
    <t>かやいくなみ</t>
    <phoneticPr fontId="2"/>
  </si>
  <si>
    <t>茅生波</t>
  </si>
  <si>
    <t>かやきくなみ</t>
    <phoneticPr fontId="2"/>
  </si>
  <si>
    <t>茅菊波</t>
    <rPh sb="0" eb="1">
      <t>カヤ</t>
    </rPh>
    <rPh sb="1" eb="2">
      <t>キク</t>
    </rPh>
    <rPh sb="2" eb="3">
      <t>ナミ</t>
    </rPh>
    <phoneticPr fontId="2"/>
  </si>
  <si>
    <t>かやくぼ</t>
    <phoneticPr fontId="2"/>
  </si>
  <si>
    <t>茅久保</t>
    <rPh sb="0" eb="1">
      <t>カヤ</t>
    </rPh>
    <rPh sb="1" eb="3">
      <t>クボ</t>
    </rPh>
    <phoneticPr fontId="2"/>
  </si>
  <si>
    <t>かわさき１</t>
    <phoneticPr fontId="2"/>
  </si>
  <si>
    <t>川崎１</t>
    <rPh sb="0" eb="2">
      <t>カワサキ</t>
    </rPh>
    <phoneticPr fontId="2"/>
  </si>
  <si>
    <t>くまはな</t>
    <phoneticPr fontId="2"/>
  </si>
  <si>
    <t>熊花</t>
    <rPh sb="0" eb="1">
      <t>クマ</t>
    </rPh>
    <rPh sb="1" eb="2">
      <t>ハナ</t>
    </rPh>
    <phoneticPr fontId="2"/>
  </si>
  <si>
    <t>かわさち</t>
    <phoneticPr fontId="2"/>
  </si>
  <si>
    <t>川幸（長崎）</t>
    <rPh sb="0" eb="1">
      <t>カワ</t>
    </rPh>
    <rPh sb="1" eb="2">
      <t>ユキ</t>
    </rPh>
    <rPh sb="3" eb="5">
      <t>ナガサキ</t>
    </rPh>
    <phoneticPr fontId="2"/>
  </si>
  <si>
    <t>はなふく</t>
    <phoneticPr fontId="2"/>
  </si>
  <si>
    <t>華福</t>
    <rPh sb="0" eb="1">
      <t>ハナ</t>
    </rPh>
    <rPh sb="1" eb="2">
      <t>フク</t>
    </rPh>
    <phoneticPr fontId="2"/>
  </si>
  <si>
    <t>くのう</t>
    <phoneticPr fontId="2"/>
  </si>
  <si>
    <t>公納</t>
    <rPh sb="0" eb="1">
      <t>コウ</t>
    </rPh>
    <rPh sb="1" eb="2">
      <t>ノウ</t>
    </rPh>
    <phoneticPr fontId="2"/>
  </si>
  <si>
    <t>もりたかごしま</t>
    <phoneticPr fontId="2"/>
  </si>
  <si>
    <t>森田（鹿児島）</t>
    <rPh sb="0" eb="2">
      <t>モリタ</t>
    </rPh>
    <rPh sb="3" eb="6">
      <t>カゴシマ</t>
    </rPh>
    <phoneticPr fontId="2"/>
  </si>
  <si>
    <t>かわしか</t>
    <phoneticPr fontId="2"/>
  </si>
  <si>
    <t>川鹿</t>
    <rPh sb="0" eb="1">
      <t>カワ</t>
    </rPh>
    <rPh sb="1" eb="2">
      <t>シカ</t>
    </rPh>
    <phoneticPr fontId="2"/>
  </si>
  <si>
    <t>かわふく</t>
    <phoneticPr fontId="2"/>
  </si>
  <si>
    <t>川福</t>
    <rPh sb="0" eb="1">
      <t>カワ</t>
    </rPh>
    <rPh sb="1" eb="2">
      <t>フク</t>
    </rPh>
    <phoneticPr fontId="2"/>
  </si>
  <si>
    <t>だい８２とうごう</t>
    <phoneticPr fontId="2"/>
  </si>
  <si>
    <t>第８２東郷</t>
    <rPh sb="0" eb="1">
      <t>ダイ</t>
    </rPh>
    <rPh sb="3" eb="5">
      <t>トウゴウ</t>
    </rPh>
    <phoneticPr fontId="2"/>
  </si>
  <si>
    <t>だい１２１たかやま</t>
    <phoneticPr fontId="2"/>
  </si>
  <si>
    <t>第１２１高山</t>
    <rPh sb="0" eb="1">
      <t>ダイ</t>
    </rPh>
    <rPh sb="4" eb="6">
      <t>タカヤマ</t>
    </rPh>
    <phoneticPr fontId="2"/>
  </si>
  <si>
    <t>だい６６たかやま</t>
    <phoneticPr fontId="2"/>
  </si>
  <si>
    <t>第６６高山</t>
    <rPh sb="0" eb="1">
      <t>ダイ</t>
    </rPh>
    <rPh sb="3" eb="5">
      <t>タカヤマ</t>
    </rPh>
    <phoneticPr fontId="2"/>
  </si>
  <si>
    <t>かんすい</t>
    <phoneticPr fontId="2"/>
  </si>
  <si>
    <t>勘水</t>
    <rPh sb="0" eb="1">
      <t>カン</t>
    </rPh>
    <rPh sb="1" eb="2">
      <t>ミズ</t>
    </rPh>
    <phoneticPr fontId="2"/>
  </si>
  <si>
    <t>だい１もり</t>
    <phoneticPr fontId="2"/>
  </si>
  <si>
    <t>第１森</t>
    <rPh sb="0" eb="1">
      <t>ダイ</t>
    </rPh>
    <rPh sb="2" eb="3">
      <t>モリ</t>
    </rPh>
    <phoneticPr fontId="2"/>
  </si>
  <si>
    <t>だい４すだに</t>
    <phoneticPr fontId="2"/>
  </si>
  <si>
    <t>第４須谷</t>
    <rPh sb="0" eb="1">
      <t>ダイ</t>
    </rPh>
    <rPh sb="2" eb="4">
      <t>スダニ</t>
    </rPh>
    <phoneticPr fontId="2"/>
  </si>
  <si>
    <t>さかえひょうご</t>
    <phoneticPr fontId="2"/>
  </si>
  <si>
    <t>栄（兵庫）</t>
    <rPh sb="0" eb="1">
      <t>エイ</t>
    </rPh>
    <rPh sb="2" eb="4">
      <t>ヒョウゴ</t>
    </rPh>
    <phoneticPr fontId="2"/>
  </si>
  <si>
    <t>かんげつ</t>
    <phoneticPr fontId="2"/>
  </si>
  <si>
    <t>観月</t>
    <rPh sb="0" eb="2">
      <t>カンゲツ</t>
    </rPh>
    <phoneticPr fontId="2"/>
  </si>
  <si>
    <t>だい１３ながおか</t>
    <phoneticPr fontId="2"/>
  </si>
  <si>
    <t>第13長岡</t>
    <rPh sb="0" eb="1">
      <t>ダイ</t>
    </rPh>
    <rPh sb="3" eb="5">
      <t>ナガオカ</t>
    </rPh>
    <phoneticPr fontId="2"/>
  </si>
  <si>
    <t>だい３にゅうち</t>
    <phoneticPr fontId="2"/>
  </si>
  <si>
    <t>第３丹生地</t>
    <rPh sb="0" eb="1">
      <t>ダイ</t>
    </rPh>
    <rPh sb="2" eb="5">
      <t>ニウジ</t>
    </rPh>
    <phoneticPr fontId="2"/>
  </si>
  <si>
    <t>はたけ</t>
    <phoneticPr fontId="2"/>
  </si>
  <si>
    <t>畑</t>
    <rPh sb="0" eb="1">
      <t>ハタケ</t>
    </rPh>
    <phoneticPr fontId="2"/>
  </si>
  <si>
    <t>かんたろう</t>
    <phoneticPr fontId="2"/>
  </si>
  <si>
    <t>貫太郎</t>
    <rPh sb="0" eb="3">
      <t>カンタロウ</t>
    </rPh>
    <phoneticPr fontId="2"/>
  </si>
  <si>
    <t>ほうせい</t>
    <phoneticPr fontId="2"/>
  </si>
  <si>
    <t>宝政</t>
    <rPh sb="0" eb="2">
      <t>タカラマサ</t>
    </rPh>
    <phoneticPr fontId="2"/>
  </si>
  <si>
    <t>鹿秀土井</t>
    <rPh sb="0" eb="4">
      <t>シカヒデドイ</t>
    </rPh>
    <phoneticPr fontId="2"/>
  </si>
  <si>
    <t>だい８けだか</t>
    <phoneticPr fontId="2"/>
  </si>
  <si>
    <t>第８気高</t>
    <rPh sb="0" eb="1">
      <t>ダイ</t>
    </rPh>
    <rPh sb="2" eb="4">
      <t>ケダカ</t>
    </rPh>
    <phoneticPr fontId="2"/>
  </si>
  <si>
    <t>かんぶ</t>
    <phoneticPr fontId="2"/>
  </si>
  <si>
    <t>神武</t>
    <rPh sb="0" eb="1">
      <t>カミ</t>
    </rPh>
    <rPh sb="1" eb="2">
      <t>ブ</t>
    </rPh>
    <phoneticPr fontId="2"/>
  </si>
  <si>
    <t>だい１４せんかん</t>
    <phoneticPr fontId="2"/>
  </si>
  <si>
    <t>第１４仙貫</t>
    <rPh sb="0" eb="1">
      <t>ダイ</t>
    </rPh>
    <rPh sb="3" eb="4">
      <t>ヤマト</t>
    </rPh>
    <rPh sb="4" eb="5">
      <t>ヌキ</t>
    </rPh>
    <phoneticPr fontId="2"/>
  </si>
  <si>
    <t>かんま</t>
    <phoneticPr fontId="2"/>
  </si>
  <si>
    <t>勘麻</t>
    <rPh sb="0" eb="1">
      <t>カン</t>
    </rPh>
    <rPh sb="1" eb="2">
      <t>アサ</t>
    </rPh>
    <phoneticPr fontId="2"/>
  </si>
  <si>
    <t>かんむ</t>
    <phoneticPr fontId="2"/>
  </si>
  <si>
    <t>菊一</t>
    <rPh sb="0" eb="1">
      <t>キク</t>
    </rPh>
    <rPh sb="1" eb="2">
      <t>イチ</t>
    </rPh>
    <phoneticPr fontId="2"/>
  </si>
  <si>
    <t>第３３東豊</t>
    <rPh sb="0" eb="1">
      <t>ダイ</t>
    </rPh>
    <rPh sb="3" eb="4">
      <t>トウ</t>
    </rPh>
    <rPh sb="4" eb="5">
      <t>ホウ</t>
    </rPh>
    <phoneticPr fontId="2"/>
  </si>
  <si>
    <t>菊勝</t>
    <rPh sb="0" eb="2">
      <t>キクカツ</t>
    </rPh>
    <phoneticPr fontId="2"/>
  </si>
  <si>
    <t>ひでまさ</t>
    <phoneticPr fontId="2"/>
  </si>
  <si>
    <t>秀正</t>
    <rPh sb="0" eb="2">
      <t>ヒデマサ</t>
    </rPh>
    <phoneticPr fontId="2"/>
  </si>
  <si>
    <t>田照土井</t>
    <rPh sb="0" eb="4">
      <t>タテルドイ</t>
    </rPh>
    <phoneticPr fontId="2"/>
  </si>
  <si>
    <t>菊則土井</t>
    <rPh sb="0" eb="1">
      <t>キク</t>
    </rPh>
    <rPh sb="1" eb="2">
      <t>ソク</t>
    </rPh>
    <rPh sb="2" eb="4">
      <t>ドイ</t>
    </rPh>
    <phoneticPr fontId="2"/>
  </si>
  <si>
    <t>よしみ</t>
    <phoneticPr fontId="2"/>
  </si>
  <si>
    <t>芳美</t>
    <rPh sb="0" eb="1">
      <t>ヨシ</t>
    </rPh>
    <rPh sb="1" eb="2">
      <t>ミ</t>
    </rPh>
    <phoneticPr fontId="2"/>
  </si>
  <si>
    <t>きくかねながさき</t>
    <phoneticPr fontId="2"/>
  </si>
  <si>
    <t>菊金（長崎）</t>
    <rPh sb="0" eb="1">
      <t>キク</t>
    </rPh>
    <rPh sb="1" eb="2">
      <t>キン</t>
    </rPh>
    <rPh sb="3" eb="5">
      <t>ナガサキ</t>
    </rPh>
    <phoneticPr fontId="2"/>
  </si>
  <si>
    <t>きくしげかつ</t>
    <phoneticPr fontId="2"/>
  </si>
  <si>
    <t>菊茂勝</t>
    <rPh sb="0" eb="1">
      <t>キク</t>
    </rPh>
    <rPh sb="1" eb="2">
      <t>シゲル</t>
    </rPh>
    <rPh sb="2" eb="3">
      <t>カツ</t>
    </rPh>
    <phoneticPr fontId="2"/>
  </si>
  <si>
    <t>安美金</t>
    <rPh sb="0" eb="1">
      <t>ヤス</t>
    </rPh>
    <rPh sb="1" eb="2">
      <t>ミ</t>
    </rPh>
    <rPh sb="2" eb="3">
      <t>カネ</t>
    </rPh>
    <phoneticPr fontId="2"/>
  </si>
  <si>
    <t>きしかやなみ</t>
    <phoneticPr fontId="2"/>
  </si>
  <si>
    <t>岸茅波</t>
    <rPh sb="0" eb="1">
      <t>キシ</t>
    </rPh>
    <rPh sb="1" eb="2">
      <t>カヤ</t>
    </rPh>
    <rPh sb="2" eb="3">
      <t>ナミ</t>
    </rPh>
    <phoneticPr fontId="2"/>
  </si>
  <si>
    <t>しろまえ</t>
    <phoneticPr fontId="2"/>
  </si>
  <si>
    <t>菊則土井</t>
    <rPh sb="0" eb="1">
      <t>キク</t>
    </rPh>
    <rPh sb="1" eb="2">
      <t>ノリ</t>
    </rPh>
    <rPh sb="2" eb="4">
      <t>ドイ</t>
    </rPh>
    <phoneticPr fontId="2"/>
  </si>
  <si>
    <t>しげうちなみ</t>
    <phoneticPr fontId="2"/>
  </si>
  <si>
    <t>茂内波</t>
    <rPh sb="0" eb="1">
      <t>シゲ</t>
    </rPh>
    <rPh sb="1" eb="2">
      <t>ウチ</t>
    </rPh>
    <rPh sb="2" eb="3">
      <t>ナミ</t>
    </rPh>
    <phoneticPr fontId="2"/>
  </si>
  <si>
    <t>金多</t>
    <rPh sb="0" eb="2">
      <t>カネタ</t>
    </rPh>
    <phoneticPr fontId="2"/>
  </si>
  <si>
    <t>きくしげどいふくしま</t>
    <phoneticPr fontId="2"/>
  </si>
  <si>
    <t>菊茂土井（福島？）</t>
    <rPh sb="0" eb="1">
      <t>キク</t>
    </rPh>
    <rPh sb="1" eb="2">
      <t>シゲ</t>
    </rPh>
    <rPh sb="2" eb="4">
      <t>ドイ</t>
    </rPh>
    <rPh sb="5" eb="7">
      <t>フクシマ</t>
    </rPh>
    <phoneticPr fontId="2"/>
  </si>
  <si>
    <t>きくやすどい</t>
    <phoneticPr fontId="2"/>
  </si>
  <si>
    <t>菊安土井</t>
    <rPh sb="0" eb="1">
      <t>キク</t>
    </rPh>
    <rPh sb="1" eb="2">
      <t>ヤス</t>
    </rPh>
    <rPh sb="2" eb="4">
      <t>ドイ</t>
    </rPh>
    <phoneticPr fontId="2"/>
  </si>
  <si>
    <t>やすしげどい</t>
    <phoneticPr fontId="2"/>
  </si>
  <si>
    <t>安重土井</t>
    <rPh sb="0" eb="1">
      <t>ヤス</t>
    </rPh>
    <rPh sb="1" eb="2">
      <t>シゲ</t>
    </rPh>
    <rPh sb="2" eb="4">
      <t>ドイ</t>
    </rPh>
    <phoneticPr fontId="2"/>
  </si>
  <si>
    <t>安谷土井</t>
    <rPh sb="0" eb="1">
      <t>ヤス</t>
    </rPh>
    <rPh sb="1" eb="2">
      <t>タニ</t>
    </rPh>
    <rPh sb="2" eb="4">
      <t>ドイ</t>
    </rPh>
    <phoneticPr fontId="2"/>
  </si>
  <si>
    <t>きくしろ</t>
    <phoneticPr fontId="2"/>
  </si>
  <si>
    <t>菊城</t>
    <rPh sb="0" eb="1">
      <t>キク</t>
    </rPh>
    <rPh sb="1" eb="2">
      <t>シロ</t>
    </rPh>
    <phoneticPr fontId="2"/>
  </si>
  <si>
    <t>茂金波</t>
  </si>
  <si>
    <t>ひでぎく</t>
    <phoneticPr fontId="2"/>
  </si>
  <si>
    <t>秀菊</t>
    <rPh sb="0" eb="1">
      <t>シュウ</t>
    </rPh>
    <rPh sb="1" eb="2">
      <t>キク</t>
    </rPh>
    <phoneticPr fontId="2"/>
  </si>
  <si>
    <t>きくちえ</t>
    <phoneticPr fontId="2"/>
  </si>
  <si>
    <t>菊知恵</t>
    <rPh sb="0" eb="1">
      <t>キク</t>
    </rPh>
    <rPh sb="1" eb="3">
      <t>チエ</t>
    </rPh>
    <phoneticPr fontId="2"/>
  </si>
  <si>
    <t>みつてる</t>
    <phoneticPr fontId="2"/>
  </si>
  <si>
    <t>美津照</t>
    <rPh sb="0" eb="2">
      <t>ミツ</t>
    </rPh>
    <rPh sb="2" eb="3">
      <t>テル</t>
    </rPh>
    <phoneticPr fontId="2"/>
  </si>
  <si>
    <t>照長土井</t>
    <rPh sb="0" eb="1">
      <t>テル</t>
    </rPh>
    <rPh sb="1" eb="2">
      <t>ナガ</t>
    </rPh>
    <rPh sb="2" eb="3">
      <t>ド</t>
    </rPh>
    <rPh sb="3" eb="4">
      <t>イ</t>
    </rPh>
    <phoneticPr fontId="2"/>
  </si>
  <si>
    <r>
      <t>P黒</t>
    </r>
    <r>
      <rPr>
        <sz val="11"/>
        <rFont val="ＭＳ Ｐゴシック"/>
        <family val="3"/>
        <charset val="128"/>
      </rPr>
      <t>696現検２１</t>
    </r>
    <rPh sb="1" eb="2">
      <t>クロ</t>
    </rPh>
    <rPh sb="5" eb="6">
      <t>ウツツ</t>
    </rPh>
    <rPh sb="6" eb="7">
      <t>ケン</t>
    </rPh>
    <phoneticPr fontId="2"/>
  </si>
  <si>
    <t>きくつるゆき</t>
    <phoneticPr fontId="2"/>
  </si>
  <si>
    <t>菊鶴雪</t>
    <rPh sb="0" eb="1">
      <t>キク</t>
    </rPh>
    <rPh sb="1" eb="2">
      <t>ツル</t>
    </rPh>
    <rPh sb="2" eb="3">
      <t>ユキ</t>
    </rPh>
    <phoneticPr fontId="2"/>
  </si>
  <si>
    <t>だい２つるゆきどい</t>
    <phoneticPr fontId="2"/>
  </si>
  <si>
    <t>第２鶴雪土井</t>
    <rPh sb="0" eb="1">
      <t>ダイ</t>
    </rPh>
    <rPh sb="2" eb="3">
      <t>ツル</t>
    </rPh>
    <rPh sb="3" eb="4">
      <t>ユキ</t>
    </rPh>
    <rPh sb="4" eb="6">
      <t>ドイ</t>
    </rPh>
    <phoneticPr fontId="2"/>
  </si>
  <si>
    <t>きくてる</t>
    <phoneticPr fontId="2"/>
  </si>
  <si>
    <t>菊照</t>
    <rPh sb="0" eb="1">
      <t>キク</t>
    </rPh>
    <rPh sb="1" eb="2">
      <t>テ</t>
    </rPh>
    <phoneticPr fontId="2"/>
  </si>
  <si>
    <t>すずとら</t>
    <phoneticPr fontId="2"/>
  </si>
  <si>
    <t>鈴寅</t>
    <phoneticPr fontId="2"/>
  </si>
  <si>
    <t>金多</t>
    <rPh sb="0" eb="1">
      <t>キン</t>
    </rPh>
    <rPh sb="1" eb="2">
      <t>タ</t>
    </rPh>
    <phoneticPr fontId="2"/>
  </si>
  <si>
    <t>金丸</t>
    <rPh sb="0" eb="1">
      <t>キン</t>
    </rPh>
    <rPh sb="1" eb="2">
      <t>マル</t>
    </rPh>
    <phoneticPr fontId="2"/>
  </si>
  <si>
    <t>きくてるみ</t>
    <phoneticPr fontId="2"/>
  </si>
  <si>
    <t>菊照美</t>
    <rPh sb="0" eb="1">
      <t>キク</t>
    </rPh>
    <rPh sb="1" eb="3">
      <t>テルミ</t>
    </rPh>
    <phoneticPr fontId="2"/>
  </si>
  <si>
    <t>きくてるやす</t>
    <phoneticPr fontId="2"/>
  </si>
  <si>
    <t>菊照安</t>
    <rPh sb="0" eb="1">
      <t>キク</t>
    </rPh>
    <rPh sb="1" eb="3">
      <t>テルヤス</t>
    </rPh>
    <phoneticPr fontId="2"/>
  </si>
  <si>
    <t>きくてるやす４だい</t>
    <phoneticPr fontId="2"/>
  </si>
  <si>
    <t>菊照安４代</t>
    <rPh sb="0" eb="1">
      <t>キク</t>
    </rPh>
    <rPh sb="1" eb="3">
      <t>テルヤス</t>
    </rPh>
    <rPh sb="4" eb="5">
      <t>ダイ</t>
    </rPh>
    <phoneticPr fontId="2"/>
  </si>
  <si>
    <t>岩手江刺４代不明</t>
    <rPh sb="0" eb="2">
      <t>イワテ</t>
    </rPh>
    <rPh sb="2" eb="4">
      <t>エサシ</t>
    </rPh>
    <rPh sb="5" eb="6">
      <t>ダイ</t>
    </rPh>
    <rPh sb="6" eb="8">
      <t>フメイ</t>
    </rPh>
    <phoneticPr fontId="2"/>
  </si>
  <si>
    <t>きくとしどい</t>
    <phoneticPr fontId="2"/>
  </si>
  <si>
    <t>菊俊土井</t>
    <rPh sb="0" eb="1">
      <t>キク</t>
    </rPh>
    <rPh sb="1" eb="2">
      <t>トシ</t>
    </rPh>
    <rPh sb="2" eb="4">
      <t>ドイ</t>
    </rPh>
    <phoneticPr fontId="2"/>
  </si>
  <si>
    <t>しげこうなみ</t>
    <phoneticPr fontId="2"/>
  </si>
  <si>
    <t>茂光波</t>
    <rPh sb="0" eb="1">
      <t>シゲ</t>
    </rPh>
    <rPh sb="1" eb="2">
      <t>コウ</t>
    </rPh>
    <rPh sb="2" eb="3">
      <t>ナミ</t>
    </rPh>
    <phoneticPr fontId="2"/>
  </si>
  <si>
    <t>兵庫</t>
    <rPh sb="0" eb="2">
      <t>ヒョウゴ</t>
    </rPh>
    <phoneticPr fontId="2"/>
  </si>
  <si>
    <t>きくとしふく</t>
    <phoneticPr fontId="2"/>
  </si>
  <si>
    <t>菊俊福</t>
    <rPh sb="0" eb="1">
      <t>キク</t>
    </rPh>
    <rPh sb="1" eb="2">
      <t>トシ</t>
    </rPh>
    <rPh sb="2" eb="3">
      <t>フク</t>
    </rPh>
    <phoneticPr fontId="2"/>
  </si>
  <si>
    <t>きくながどい</t>
    <phoneticPr fontId="2"/>
  </si>
  <si>
    <t>菊長土井</t>
    <rPh sb="0" eb="1">
      <t>キク</t>
    </rPh>
    <rPh sb="1" eb="2">
      <t>ナガ</t>
    </rPh>
    <rPh sb="2" eb="3">
      <t>ド</t>
    </rPh>
    <rPh sb="3" eb="4">
      <t>イ</t>
    </rPh>
    <phoneticPr fontId="2"/>
  </si>
  <si>
    <t>きくなみ</t>
    <phoneticPr fontId="2"/>
  </si>
  <si>
    <t>菊波（宮崎）</t>
    <rPh sb="0" eb="1">
      <t>キク</t>
    </rPh>
    <rPh sb="1" eb="2">
      <t>ナミ</t>
    </rPh>
    <rPh sb="3" eb="5">
      <t>ミヤザキ</t>
    </rPh>
    <phoneticPr fontId="2"/>
  </si>
  <si>
    <t>きくひさどい</t>
    <phoneticPr fontId="2"/>
  </si>
  <si>
    <t>菊久土井</t>
    <rPh sb="0" eb="1">
      <t>キク</t>
    </rPh>
    <rPh sb="1" eb="2">
      <t>ヒサ</t>
    </rPh>
    <rPh sb="2" eb="4">
      <t>ドイ</t>
    </rPh>
    <phoneticPr fontId="2"/>
  </si>
  <si>
    <t>きくなみいわて</t>
    <phoneticPr fontId="2"/>
  </si>
  <si>
    <t>菊波（岩手）</t>
    <rPh sb="0" eb="1">
      <t>キク</t>
    </rPh>
    <rPh sb="1" eb="2">
      <t>ナミ</t>
    </rPh>
    <rPh sb="3" eb="5">
      <t>イワテ</t>
    </rPh>
    <phoneticPr fontId="2"/>
  </si>
  <si>
    <t>多重</t>
    <rPh sb="0" eb="1">
      <t>オオ</t>
    </rPh>
    <rPh sb="1" eb="2">
      <t>カサ</t>
    </rPh>
    <phoneticPr fontId="2"/>
  </si>
  <si>
    <t>松花</t>
    <phoneticPr fontId="2"/>
  </si>
  <si>
    <t>きくにしどい</t>
    <phoneticPr fontId="2"/>
  </si>
  <si>
    <t>菊西土井</t>
    <rPh sb="0" eb="1">
      <t>キク</t>
    </rPh>
    <rPh sb="1" eb="2">
      <t>ニシ</t>
    </rPh>
    <rPh sb="2" eb="4">
      <t>ドイ</t>
    </rPh>
    <phoneticPr fontId="2"/>
  </si>
  <si>
    <t>とみばやし</t>
    <phoneticPr fontId="2"/>
  </si>
  <si>
    <t>富林</t>
    <rPh sb="0" eb="1">
      <t>トミ</t>
    </rPh>
    <rPh sb="1" eb="2">
      <t>バヤシ</t>
    </rPh>
    <phoneticPr fontId="2"/>
  </si>
  <si>
    <t>きくのりなみ</t>
    <phoneticPr fontId="2"/>
  </si>
  <si>
    <t>菊則波</t>
    <rPh sb="0" eb="1">
      <t>キク</t>
    </rPh>
    <rPh sb="1" eb="2">
      <t>ノリ</t>
    </rPh>
    <rPh sb="2" eb="3">
      <t>ナミ</t>
    </rPh>
    <phoneticPr fontId="2"/>
  </si>
  <si>
    <t>てるきくなみ</t>
    <phoneticPr fontId="2"/>
  </si>
  <si>
    <t>照菊波</t>
    <rPh sb="0" eb="1">
      <t>テル</t>
    </rPh>
    <rPh sb="1" eb="2">
      <t>キク</t>
    </rPh>
    <rPh sb="2" eb="3">
      <t>ナミ</t>
    </rPh>
    <phoneticPr fontId="2"/>
  </si>
  <si>
    <t>菊照土井</t>
    <rPh sb="0" eb="1">
      <t>キク</t>
    </rPh>
    <rPh sb="1" eb="2">
      <t>テル</t>
    </rPh>
    <rPh sb="2" eb="4">
      <t>ドイ</t>
    </rPh>
    <phoneticPr fontId="2"/>
  </si>
  <si>
    <t>きくはなくに</t>
    <phoneticPr fontId="2"/>
  </si>
  <si>
    <t>菊花国</t>
    <rPh sb="0" eb="1">
      <t>キク</t>
    </rPh>
    <rPh sb="1" eb="2">
      <t>ハナ</t>
    </rPh>
    <rPh sb="2" eb="3">
      <t>クニ</t>
    </rPh>
    <phoneticPr fontId="2"/>
  </si>
  <si>
    <t>事業団１６</t>
    <rPh sb="0" eb="3">
      <t>ジギョウダン</t>
    </rPh>
    <phoneticPr fontId="2"/>
  </si>
  <si>
    <t>だい２９いいの</t>
    <phoneticPr fontId="2"/>
  </si>
  <si>
    <t>第２９飯野</t>
    <rPh sb="0" eb="1">
      <t>ダイ</t>
    </rPh>
    <rPh sb="3" eb="5">
      <t>イイノ</t>
    </rPh>
    <phoneticPr fontId="2"/>
  </si>
  <si>
    <t>かねひかり</t>
    <phoneticPr fontId="2"/>
  </si>
  <si>
    <t>きくひで</t>
    <phoneticPr fontId="2"/>
  </si>
  <si>
    <t>菊秀</t>
    <rPh sb="0" eb="1">
      <t>キク</t>
    </rPh>
    <rPh sb="1" eb="2">
      <t>ヒデ</t>
    </rPh>
    <phoneticPr fontId="2"/>
  </si>
  <si>
    <t>秀正</t>
    <rPh sb="0" eb="1">
      <t>ヒデ</t>
    </rPh>
    <rPh sb="1" eb="2">
      <t>マサ</t>
    </rPh>
    <phoneticPr fontId="2"/>
  </si>
  <si>
    <t>きくひらしげ</t>
    <phoneticPr fontId="2"/>
  </si>
  <si>
    <t>菊平茂</t>
    <rPh sb="0" eb="1">
      <t>キク</t>
    </rPh>
    <rPh sb="1" eb="2">
      <t>ヒラ</t>
    </rPh>
    <rPh sb="2" eb="3">
      <t>シゲ</t>
    </rPh>
    <phoneticPr fontId="2"/>
  </si>
  <si>
    <t>平茂勝</t>
    <rPh sb="0" eb="1">
      <t>ヒラ</t>
    </rPh>
    <rPh sb="2" eb="3">
      <t>カ</t>
    </rPh>
    <phoneticPr fontId="2"/>
  </si>
  <si>
    <t>きくやすじぎょうだん</t>
    <phoneticPr fontId="2"/>
  </si>
  <si>
    <t>菊安（事業団）</t>
    <rPh sb="0" eb="1">
      <t>キク</t>
    </rPh>
    <rPh sb="1" eb="2">
      <t>ヤス</t>
    </rPh>
    <rPh sb="3" eb="6">
      <t>ジギョウダン</t>
    </rPh>
    <phoneticPr fontId="2"/>
  </si>
  <si>
    <t>事業団１４</t>
    <rPh sb="0" eb="3">
      <t>ジギョウダン</t>
    </rPh>
    <phoneticPr fontId="2"/>
  </si>
  <si>
    <t>きくひらふく</t>
    <phoneticPr fontId="2"/>
  </si>
  <si>
    <t>菊平福</t>
    <rPh sb="0" eb="3">
      <t>キクヒラフク</t>
    </rPh>
    <phoneticPr fontId="2"/>
  </si>
  <si>
    <t>菊安（宮崎）</t>
    <rPh sb="0" eb="2">
      <t>キクヤス</t>
    </rPh>
    <rPh sb="3" eb="5">
      <t>ミヤザキ</t>
    </rPh>
    <phoneticPr fontId="2"/>
  </si>
  <si>
    <t>きくふく</t>
    <phoneticPr fontId="2"/>
  </si>
  <si>
    <t>菊福</t>
    <rPh sb="0" eb="2">
      <t>キクフク</t>
    </rPh>
    <phoneticPr fontId="2"/>
  </si>
  <si>
    <t>菊照土井</t>
    <rPh sb="0" eb="4">
      <t>キクテルドイ</t>
    </rPh>
    <phoneticPr fontId="2"/>
  </si>
  <si>
    <t>越照波</t>
    <rPh sb="0" eb="3">
      <t>コシテルナミ</t>
    </rPh>
    <phoneticPr fontId="2"/>
  </si>
  <si>
    <t>田森土井</t>
    <rPh sb="0" eb="4">
      <t>タモリドイ</t>
    </rPh>
    <phoneticPr fontId="2"/>
  </si>
  <si>
    <t>きくふくどい</t>
    <phoneticPr fontId="2"/>
  </si>
  <si>
    <t>菊福土井</t>
    <rPh sb="0" eb="1">
      <t>キク</t>
    </rPh>
    <rPh sb="1" eb="2">
      <t>フク</t>
    </rPh>
    <rPh sb="2" eb="4">
      <t>ドイ</t>
    </rPh>
    <phoneticPr fontId="2"/>
  </si>
  <si>
    <t>門芳</t>
    <rPh sb="0" eb="1">
      <t>カド</t>
    </rPh>
    <rPh sb="1" eb="2">
      <t>ヨシ</t>
    </rPh>
    <phoneticPr fontId="2"/>
  </si>
  <si>
    <t>きくふくひで</t>
    <phoneticPr fontId="2"/>
  </si>
  <si>
    <t>菊福秀</t>
    <rPh sb="0" eb="1">
      <t>キク</t>
    </rPh>
    <rPh sb="1" eb="2">
      <t>フク</t>
    </rPh>
    <rPh sb="2" eb="3">
      <t>ヒデ</t>
    </rPh>
    <phoneticPr fontId="2"/>
  </si>
  <si>
    <t>きくふくみやぎ</t>
    <phoneticPr fontId="2"/>
  </si>
  <si>
    <t>菊福（宮城）</t>
    <rPh sb="0" eb="1">
      <t>キク</t>
    </rPh>
    <rPh sb="1" eb="2">
      <t>フク</t>
    </rPh>
    <rPh sb="3" eb="5">
      <t>ミヤギ</t>
    </rPh>
    <phoneticPr fontId="2"/>
  </si>
  <si>
    <t>菊正（宮崎）</t>
    <rPh sb="0" eb="1">
      <t>キク</t>
    </rPh>
    <rPh sb="1" eb="2">
      <t>マサ</t>
    </rPh>
    <rPh sb="3" eb="5">
      <t>ミヤザキ</t>
    </rPh>
    <phoneticPr fontId="2"/>
  </si>
  <si>
    <t>なつやま</t>
    <phoneticPr fontId="2"/>
  </si>
  <si>
    <t>夏山</t>
    <rPh sb="0" eb="1">
      <t>ナツ</t>
    </rPh>
    <rPh sb="1" eb="2">
      <t>ヤマ</t>
    </rPh>
    <phoneticPr fontId="2"/>
  </si>
  <si>
    <t>たけとし３</t>
    <phoneticPr fontId="2"/>
  </si>
  <si>
    <t>竹壽３</t>
    <rPh sb="0" eb="1">
      <t>タケ</t>
    </rPh>
    <rPh sb="1" eb="2">
      <t>コトブキ</t>
    </rPh>
    <phoneticPr fontId="2"/>
  </si>
  <si>
    <t>きくまさじぎょうだん</t>
    <phoneticPr fontId="2"/>
  </si>
  <si>
    <t>菊正（事業団）</t>
    <rPh sb="0" eb="1">
      <t>キク</t>
    </rPh>
    <rPh sb="1" eb="2">
      <t>マサ</t>
    </rPh>
    <rPh sb="3" eb="6">
      <t>ジギョウダン</t>
    </rPh>
    <phoneticPr fontId="2"/>
  </si>
  <si>
    <t>金多</t>
    <rPh sb="0" eb="1">
      <t>カネ</t>
    </rPh>
    <rPh sb="1" eb="2">
      <t>タ</t>
    </rPh>
    <phoneticPr fontId="2"/>
  </si>
  <si>
    <t>きくみ</t>
    <phoneticPr fontId="2"/>
  </si>
  <si>
    <t>菊美</t>
    <rPh sb="0" eb="2">
      <t>キクミ</t>
    </rPh>
    <phoneticPr fontId="2"/>
  </si>
  <si>
    <t>菊茂土井</t>
    <rPh sb="0" eb="4">
      <t>キクシゲドイ</t>
    </rPh>
    <phoneticPr fontId="2"/>
  </si>
  <si>
    <t>茂金波</t>
    <rPh sb="0" eb="1">
      <t>シゲ</t>
    </rPh>
    <phoneticPr fontId="2"/>
  </si>
  <si>
    <t>田安土井</t>
    <rPh sb="0" eb="4">
      <t>タヤスドイ</t>
    </rPh>
    <phoneticPr fontId="2"/>
  </si>
  <si>
    <t>しげかねなみ</t>
  </si>
  <si>
    <t>きくみちどい</t>
    <phoneticPr fontId="2"/>
  </si>
  <si>
    <t>菊道土井</t>
    <rPh sb="0" eb="1">
      <t>キク</t>
    </rPh>
    <rPh sb="1" eb="2">
      <t>ミチ</t>
    </rPh>
    <rPh sb="2" eb="4">
      <t>ドイ</t>
    </rPh>
    <phoneticPr fontId="2"/>
  </si>
  <si>
    <t>きくみつてる</t>
    <phoneticPr fontId="2"/>
  </si>
  <si>
    <t>菊美津照</t>
    <rPh sb="0" eb="1">
      <t>キク</t>
    </rPh>
    <rPh sb="1" eb="3">
      <t>ミツ</t>
    </rPh>
    <rPh sb="3" eb="4">
      <t>テ</t>
    </rPh>
    <phoneticPr fontId="2"/>
  </si>
  <si>
    <t>美津照</t>
    <rPh sb="0" eb="2">
      <t>ミツ</t>
    </rPh>
    <rPh sb="2" eb="3">
      <t>テ</t>
    </rPh>
    <phoneticPr fontId="2"/>
  </si>
  <si>
    <t>菊美土井</t>
  </si>
  <si>
    <t>金丸</t>
  </si>
  <si>
    <t>ちょうえい</t>
    <phoneticPr fontId="2"/>
  </si>
  <si>
    <t>きくもと</t>
    <phoneticPr fontId="2"/>
  </si>
  <si>
    <t>菊本</t>
    <rPh sb="0" eb="2">
      <t>キクモト</t>
    </rPh>
    <phoneticPr fontId="2"/>
  </si>
  <si>
    <t>きくもりどい</t>
    <phoneticPr fontId="2"/>
  </si>
  <si>
    <t>菊森土井</t>
    <rPh sb="0" eb="1">
      <t>キク</t>
    </rPh>
    <rPh sb="1" eb="2">
      <t>モリ</t>
    </rPh>
    <rPh sb="2" eb="4">
      <t>ドイ</t>
    </rPh>
    <phoneticPr fontId="2"/>
  </si>
  <si>
    <t>菊安(事業団）</t>
    <rPh sb="0" eb="1">
      <t>キク</t>
    </rPh>
    <rPh sb="1" eb="2">
      <t>ヤス</t>
    </rPh>
    <rPh sb="3" eb="6">
      <t>ジギョウダン</t>
    </rPh>
    <phoneticPr fontId="2"/>
  </si>
  <si>
    <t>きくやす１６５</t>
    <phoneticPr fontId="2"/>
  </si>
  <si>
    <t>菊安１６５</t>
    <rPh sb="0" eb="1">
      <t>キク</t>
    </rPh>
    <rPh sb="1" eb="2">
      <t>ヤス</t>
    </rPh>
    <phoneticPr fontId="2"/>
  </si>
  <si>
    <t>きくやすてる</t>
    <phoneticPr fontId="2"/>
  </si>
  <si>
    <t>菊安照</t>
    <rPh sb="0" eb="1">
      <t>キク</t>
    </rPh>
    <rPh sb="1" eb="3">
      <t>ヤステル</t>
    </rPh>
    <phoneticPr fontId="2"/>
  </si>
  <si>
    <t>やすちよどい</t>
    <phoneticPr fontId="2"/>
  </si>
  <si>
    <t>安千代土井</t>
    <rPh sb="0" eb="1">
      <t>ヤス</t>
    </rPh>
    <rPh sb="1" eb="3">
      <t>チヨ</t>
    </rPh>
    <rPh sb="3" eb="5">
      <t>ドイ</t>
    </rPh>
    <phoneticPr fontId="2"/>
  </si>
  <si>
    <t>きりどい</t>
    <phoneticPr fontId="2"/>
  </si>
  <si>
    <t>桐土井</t>
    <phoneticPr fontId="2"/>
  </si>
  <si>
    <t>きくやすふく</t>
    <phoneticPr fontId="2"/>
  </si>
  <si>
    <t>菊安福</t>
    <rPh sb="0" eb="1">
      <t>キク</t>
    </rPh>
    <rPh sb="1" eb="3">
      <t>ヤスフク</t>
    </rPh>
    <phoneticPr fontId="2"/>
  </si>
  <si>
    <t>美冨</t>
    <rPh sb="0" eb="1">
      <t>ビ</t>
    </rPh>
    <rPh sb="1" eb="2">
      <t>トミ</t>
    </rPh>
    <phoneticPr fontId="2"/>
  </si>
  <si>
    <t>きくやすまいづる</t>
    <phoneticPr fontId="2"/>
  </si>
  <si>
    <t>菊安舞鶴</t>
    <rPh sb="0" eb="1">
      <t>キク</t>
    </rPh>
    <rPh sb="1" eb="2">
      <t>ヤス</t>
    </rPh>
    <rPh sb="2" eb="4">
      <t>マイヅル</t>
    </rPh>
    <phoneticPr fontId="2"/>
  </si>
  <si>
    <t>茂重波</t>
  </si>
  <si>
    <t>菊安(宮崎）</t>
    <rPh sb="0" eb="1">
      <t>キク</t>
    </rPh>
    <rPh sb="1" eb="2">
      <t>ヤス</t>
    </rPh>
    <rPh sb="3" eb="5">
      <t>ミヤザキ</t>
    </rPh>
    <phoneticPr fontId="2"/>
  </si>
  <si>
    <t>鈴幸土井</t>
  </si>
  <si>
    <t>きくゆり</t>
    <phoneticPr fontId="2"/>
  </si>
  <si>
    <t>菊百合</t>
    <rPh sb="0" eb="1">
      <t>キク</t>
    </rPh>
    <rPh sb="1" eb="3">
      <t>ユリ</t>
    </rPh>
    <phoneticPr fontId="2"/>
  </si>
  <si>
    <t>越照波</t>
    <rPh sb="0" eb="1">
      <t>コシ</t>
    </rPh>
    <rPh sb="1" eb="2">
      <t>テ</t>
    </rPh>
    <rPh sb="2" eb="3">
      <t>ナミ</t>
    </rPh>
    <phoneticPr fontId="2"/>
  </si>
  <si>
    <t>きしおか</t>
    <phoneticPr fontId="2"/>
  </si>
  <si>
    <t>岸岡</t>
    <rPh sb="0" eb="2">
      <t>キシオカ</t>
    </rPh>
    <phoneticPr fontId="2"/>
  </si>
  <si>
    <t>だい２きしまる</t>
    <phoneticPr fontId="2"/>
  </si>
  <si>
    <t>第２岸丸</t>
    <rPh sb="0" eb="1">
      <t>ダイ</t>
    </rPh>
    <rPh sb="2" eb="3">
      <t>キシ</t>
    </rPh>
    <rPh sb="3" eb="4">
      <t>マル</t>
    </rPh>
    <phoneticPr fontId="2"/>
  </si>
  <si>
    <t>きたいとう</t>
    <phoneticPr fontId="2"/>
  </si>
  <si>
    <t>北伊藤</t>
    <rPh sb="0" eb="1">
      <t>キタ</t>
    </rPh>
    <rPh sb="1" eb="3">
      <t>イトウ</t>
    </rPh>
    <phoneticPr fontId="2"/>
  </si>
  <si>
    <t>きゅうなかまる</t>
    <phoneticPr fontId="2"/>
  </si>
  <si>
    <t>９中丸</t>
    <rPh sb="1" eb="3">
      <t>ナカマル</t>
    </rPh>
    <phoneticPr fontId="2"/>
  </si>
  <si>
    <t>第43岩田の14</t>
    <rPh sb="0" eb="1">
      <t>ダイ</t>
    </rPh>
    <rPh sb="3" eb="5">
      <t>イワタ</t>
    </rPh>
    <phoneticPr fontId="2"/>
  </si>
  <si>
    <t>きたかげ</t>
    <phoneticPr fontId="2"/>
  </si>
  <si>
    <t>北景（仮称）</t>
  </si>
  <si>
    <t>きたひらしげ</t>
    <phoneticPr fontId="2"/>
  </si>
  <si>
    <t>北平茂</t>
  </si>
  <si>
    <t>きたかげしげ</t>
    <phoneticPr fontId="2"/>
  </si>
  <si>
    <t>北景茂</t>
    <rPh sb="0" eb="1">
      <t>キタ</t>
    </rPh>
    <rPh sb="1" eb="2">
      <t>ケイ</t>
    </rPh>
    <rPh sb="2" eb="3">
      <t>シゲ</t>
    </rPh>
    <phoneticPr fontId="2"/>
  </si>
  <si>
    <t>森正</t>
    <rPh sb="0" eb="2">
      <t>モリマサ</t>
    </rPh>
    <phoneticPr fontId="2"/>
  </si>
  <si>
    <t>山形県</t>
    <rPh sb="0" eb="3">
      <t>ヤマガタケン</t>
    </rPh>
    <phoneticPr fontId="2"/>
  </si>
  <si>
    <t>きたかつたか２５</t>
    <phoneticPr fontId="2"/>
  </si>
  <si>
    <t>北勝隆２５</t>
    <rPh sb="0" eb="1">
      <t>キタ</t>
    </rPh>
    <rPh sb="1" eb="3">
      <t>カツタカ</t>
    </rPh>
    <phoneticPr fontId="2"/>
  </si>
  <si>
    <t>第３３気高</t>
    <rPh sb="0" eb="1">
      <t>ダイ</t>
    </rPh>
    <rPh sb="3" eb="4">
      <t>ケ</t>
    </rPh>
    <rPh sb="4" eb="5">
      <t>ダカ</t>
    </rPh>
    <phoneticPr fontId="2"/>
  </si>
  <si>
    <t>きたかつひら１</t>
    <phoneticPr fontId="2"/>
  </si>
  <si>
    <t>北勝平１</t>
    <rPh sb="0" eb="1">
      <t>キタ</t>
    </rPh>
    <rPh sb="1" eb="2">
      <t>カツ</t>
    </rPh>
    <rPh sb="2" eb="3">
      <t>ヒラ</t>
    </rPh>
    <phoneticPr fontId="2"/>
  </si>
  <si>
    <t>平茂勝</t>
    <rPh sb="0" eb="1">
      <t>ヒラ</t>
    </rPh>
    <rPh sb="1" eb="2">
      <t>シゲル</t>
    </rPh>
    <rPh sb="2" eb="3">
      <t>カツ</t>
    </rPh>
    <phoneticPr fontId="2"/>
  </si>
  <si>
    <t>誠隆</t>
    <rPh sb="0" eb="1">
      <t>マコト</t>
    </rPh>
    <rPh sb="1" eb="2">
      <t>リュウ</t>
    </rPh>
    <phoneticPr fontId="2"/>
  </si>
  <si>
    <t>とみさかえみやざき</t>
    <phoneticPr fontId="2"/>
  </si>
  <si>
    <t>富栄(宮崎)</t>
    <rPh sb="0" eb="1">
      <t>トミ</t>
    </rPh>
    <rPh sb="1" eb="2">
      <t>サカ</t>
    </rPh>
    <rPh sb="3" eb="5">
      <t>ミヤザキ</t>
    </rPh>
    <phoneticPr fontId="2"/>
  </si>
  <si>
    <t>きたかつふく</t>
    <phoneticPr fontId="2"/>
  </si>
  <si>
    <t>北勝福</t>
    <rPh sb="0" eb="1">
      <t>キタ</t>
    </rPh>
    <rPh sb="1" eb="2">
      <t>カツ</t>
    </rPh>
    <rPh sb="2" eb="3">
      <t>フク</t>
    </rPh>
    <phoneticPr fontId="2"/>
  </si>
  <si>
    <t>ＡＧＪ</t>
    <phoneticPr fontId="2"/>
  </si>
  <si>
    <t>きたかつふく１</t>
    <phoneticPr fontId="2"/>
  </si>
  <si>
    <t>北勝福１</t>
    <rPh sb="0" eb="1">
      <t>キタ</t>
    </rPh>
    <rPh sb="1" eb="2">
      <t>カ</t>
    </rPh>
    <rPh sb="2" eb="3">
      <t>フク</t>
    </rPh>
    <phoneticPr fontId="2"/>
  </si>
  <si>
    <t>ｼﾞｪﾈﾃｨｯｸ北海道</t>
    <rPh sb="8" eb="11">
      <t>ホッカイドウ</t>
    </rPh>
    <phoneticPr fontId="2"/>
  </si>
  <si>
    <t>きたかねなみ１</t>
    <phoneticPr fontId="2"/>
  </si>
  <si>
    <t>北金波１</t>
    <rPh sb="0" eb="3">
      <t>キタカネナミ</t>
    </rPh>
    <phoneticPr fontId="2"/>
  </si>
  <si>
    <t>きたかねふじ</t>
    <phoneticPr fontId="2"/>
  </si>
  <si>
    <t>北金藤</t>
    <rPh sb="0" eb="1">
      <t>キタカネフジ</t>
    </rPh>
    <rPh sb="1" eb="2">
      <t>カネフジ_x0000_</t>
    </rPh>
    <phoneticPr fontId="2"/>
  </si>
  <si>
    <t>金鶴</t>
    <rPh sb="0" eb="1">
      <t>カネツル</t>
    </rPh>
    <phoneticPr fontId="2"/>
  </si>
  <si>
    <t>ふじなみ</t>
    <phoneticPr fontId="2"/>
  </si>
  <si>
    <t>藤波</t>
    <rPh sb="0" eb="2">
      <t>フジナミ</t>
    </rPh>
    <phoneticPr fontId="2"/>
  </si>
  <si>
    <t>きたかみたか</t>
    <phoneticPr fontId="2"/>
  </si>
  <si>
    <t>北神高</t>
    <rPh sb="0" eb="1">
      <t>キタカミタカ</t>
    </rPh>
    <rPh sb="1" eb="2">
      <t>カミタカ_x0000_</t>
    </rPh>
    <phoneticPr fontId="2"/>
  </si>
  <si>
    <t>安数土井</t>
    <rPh sb="0" eb="1">
      <t>ヤスカズドイ</t>
    </rPh>
    <phoneticPr fontId="2"/>
  </si>
  <si>
    <t>田藤土井</t>
    <rPh sb="0" eb="2">
      <t>タフジ</t>
    </rPh>
    <rPh sb="2" eb="4">
      <t>ドイ</t>
    </rPh>
    <phoneticPr fontId="2"/>
  </si>
  <si>
    <t>きたぐに１６５の９</t>
    <phoneticPr fontId="2"/>
  </si>
  <si>
    <t>北国１６５の９</t>
    <rPh sb="0" eb="2">
      <t>キタグニ</t>
    </rPh>
    <phoneticPr fontId="2"/>
  </si>
  <si>
    <t>安福１６５の９</t>
    <rPh sb="0" eb="1">
      <t>ヤス</t>
    </rPh>
    <rPh sb="1" eb="2">
      <t>フク</t>
    </rPh>
    <phoneticPr fontId="2"/>
  </si>
  <si>
    <t>だい７あきづき</t>
    <phoneticPr fontId="2"/>
  </si>
  <si>
    <t>第７秋月</t>
    <rPh sb="0" eb="1">
      <t>ダイ</t>
    </rPh>
    <rPh sb="2" eb="4">
      <t>アキヅキ</t>
    </rPh>
    <phoneticPr fontId="2"/>
  </si>
  <si>
    <t>だい４ひろた</t>
    <phoneticPr fontId="2"/>
  </si>
  <si>
    <t>第４広田</t>
    <rPh sb="0" eb="1">
      <t>ダイ４ヒロタ</t>
    </rPh>
    <phoneticPr fontId="2"/>
  </si>
  <si>
    <t>きたぐに４の３</t>
    <phoneticPr fontId="2"/>
  </si>
  <si>
    <t>北国４の３</t>
    <rPh sb="0" eb="2">
      <t>キタグニ</t>
    </rPh>
    <phoneticPr fontId="2"/>
  </si>
  <si>
    <t>しげしげざくら</t>
    <phoneticPr fontId="2"/>
  </si>
  <si>
    <t>茂重桜</t>
    <rPh sb="0" eb="1">
      <t>シゲル</t>
    </rPh>
    <rPh sb="1" eb="2">
      <t>シゲ</t>
    </rPh>
    <rPh sb="2" eb="3">
      <t>サクラ</t>
    </rPh>
    <phoneticPr fontId="2"/>
  </si>
  <si>
    <t>糸晴波</t>
    <rPh sb="0" eb="1">
      <t>イト</t>
    </rPh>
    <rPh sb="1" eb="2">
      <t>ハレ</t>
    </rPh>
    <rPh sb="2" eb="3">
      <t>ナミ</t>
    </rPh>
    <phoneticPr fontId="2"/>
  </si>
  <si>
    <t>事業団１０</t>
    <rPh sb="0" eb="3">
      <t>ジギョウダン</t>
    </rPh>
    <phoneticPr fontId="2"/>
  </si>
  <si>
    <t>北国７の３</t>
    <phoneticPr fontId="2"/>
  </si>
  <si>
    <t>だい９こうじん</t>
    <phoneticPr fontId="2"/>
  </si>
  <si>
    <t>第９高神</t>
  </si>
  <si>
    <t>ふくのり</t>
    <phoneticPr fontId="2"/>
  </si>
  <si>
    <t>福徳</t>
  </si>
  <si>
    <t>きたぐに７の９</t>
    <phoneticPr fontId="2"/>
  </si>
  <si>
    <t>北国７の９</t>
    <phoneticPr fontId="2"/>
  </si>
  <si>
    <t>きたぐにしげ</t>
    <phoneticPr fontId="2"/>
  </si>
  <si>
    <t>北国茂</t>
    <rPh sb="0" eb="2">
      <t>キタグニ</t>
    </rPh>
    <rPh sb="2" eb="3">
      <t>シゲル</t>
    </rPh>
    <phoneticPr fontId="2"/>
  </si>
  <si>
    <t>しずか</t>
    <phoneticPr fontId="2"/>
  </si>
  <si>
    <t>静</t>
    <rPh sb="0" eb="1">
      <t>シズ</t>
    </rPh>
    <phoneticPr fontId="2"/>
  </si>
  <si>
    <t>事業団１１</t>
    <rPh sb="0" eb="3">
      <t>ジギョウダン</t>
    </rPh>
    <phoneticPr fontId="2"/>
  </si>
  <si>
    <t>きたぐにぜき７</t>
    <phoneticPr fontId="2"/>
  </si>
  <si>
    <t>北国関７</t>
    <rPh sb="0" eb="2">
      <t>キタグニ</t>
    </rPh>
    <rPh sb="2" eb="3">
      <t>セキ</t>
    </rPh>
    <phoneticPr fontId="2"/>
  </si>
  <si>
    <t>乙社６</t>
    <rPh sb="0" eb="1">
      <t>オツ</t>
    </rPh>
    <rPh sb="1" eb="2">
      <t>シャ</t>
    </rPh>
    <phoneticPr fontId="2"/>
  </si>
  <si>
    <t>茨城</t>
    <rPh sb="0" eb="2">
      <t>イバラキ</t>
    </rPh>
    <phoneticPr fontId="2"/>
  </si>
  <si>
    <t>きたぐにのきく</t>
    <phoneticPr fontId="2"/>
  </si>
  <si>
    <t>北国乃菊</t>
    <rPh sb="0" eb="2">
      <t>キタグニ</t>
    </rPh>
    <rPh sb="2" eb="3">
      <t>ノ</t>
    </rPh>
    <rPh sb="3" eb="4">
      <t>キク</t>
    </rPh>
    <phoneticPr fontId="2"/>
  </si>
  <si>
    <t>しげる</t>
    <phoneticPr fontId="2"/>
  </si>
  <si>
    <t>繁</t>
    <rPh sb="0" eb="1">
      <t>シゲル</t>
    </rPh>
    <phoneticPr fontId="2"/>
  </si>
  <si>
    <t>さつま</t>
    <phoneticPr fontId="2"/>
  </si>
  <si>
    <t>きたぐにはれ</t>
    <phoneticPr fontId="2"/>
  </si>
  <si>
    <t>北国晴</t>
    <rPh sb="0" eb="2">
      <t>キタグニ</t>
    </rPh>
    <rPh sb="2" eb="3">
      <t>ハ</t>
    </rPh>
    <phoneticPr fontId="2"/>
  </si>
  <si>
    <t>気高富士</t>
    <rPh sb="0" eb="1">
      <t>ケ</t>
    </rPh>
    <rPh sb="1" eb="2">
      <t>タカ</t>
    </rPh>
    <rPh sb="2" eb="4">
      <t>フジ</t>
    </rPh>
    <phoneticPr fontId="2"/>
  </si>
  <si>
    <t>裕豊</t>
    <rPh sb="0" eb="1">
      <t>ユウ</t>
    </rPh>
    <rPh sb="1" eb="2">
      <t>ユタカ</t>
    </rPh>
    <phoneticPr fontId="2"/>
  </si>
  <si>
    <t>きたくによし</t>
    <phoneticPr fontId="2"/>
  </si>
  <si>
    <t>北国芳</t>
    <rPh sb="0" eb="1">
      <t>キタ</t>
    </rPh>
    <rPh sb="1" eb="2">
      <t>クニ</t>
    </rPh>
    <rPh sb="2" eb="3">
      <t>ヨシ</t>
    </rPh>
    <phoneticPr fontId="2"/>
  </si>
  <si>
    <t>とみかね</t>
    <phoneticPr fontId="2"/>
  </si>
  <si>
    <t>富金</t>
    <rPh sb="0" eb="1">
      <t>トミ</t>
    </rPh>
    <rPh sb="1" eb="2">
      <t>カネ</t>
    </rPh>
    <phoneticPr fontId="2"/>
  </si>
  <si>
    <t>菊本</t>
    <rPh sb="0" eb="1">
      <t>キク</t>
    </rPh>
    <rPh sb="1" eb="2">
      <t>ホン</t>
    </rPh>
    <phoneticPr fontId="2"/>
  </si>
  <si>
    <t>きたけんざくら</t>
    <phoneticPr fontId="2"/>
  </si>
  <si>
    <t>北賢桜</t>
    <rPh sb="0" eb="1">
      <t>キタ</t>
    </rPh>
    <rPh sb="1" eb="2">
      <t>カシコ</t>
    </rPh>
    <rPh sb="2" eb="3">
      <t>サクラ</t>
    </rPh>
    <phoneticPr fontId="2"/>
  </si>
  <si>
    <t>てんしんだい３とよふく</t>
    <phoneticPr fontId="2"/>
  </si>
  <si>
    <t>天津第３豊福</t>
    <rPh sb="0" eb="2">
      <t>テンシン</t>
    </rPh>
    <rPh sb="2" eb="3">
      <t>ダイ</t>
    </rPh>
    <rPh sb="4" eb="6">
      <t>トヨフク</t>
    </rPh>
    <phoneticPr fontId="2"/>
  </si>
  <si>
    <t>きたさと</t>
    <phoneticPr fontId="2"/>
  </si>
  <si>
    <t>北里</t>
    <rPh sb="0" eb="1">
      <t>キタ</t>
    </rPh>
    <rPh sb="1" eb="2">
      <t>サト</t>
    </rPh>
    <phoneticPr fontId="2"/>
  </si>
  <si>
    <t>しょうぜん</t>
    <phoneticPr fontId="2"/>
  </si>
  <si>
    <t>昭善</t>
    <rPh sb="0" eb="2">
      <t>アキヨシ</t>
    </rPh>
    <phoneticPr fontId="2"/>
  </si>
  <si>
    <t>きたしげかつ９６</t>
    <phoneticPr fontId="2"/>
  </si>
  <si>
    <t>北茂勝９６</t>
    <rPh sb="0" eb="3">
      <t>キタシゲカツ</t>
    </rPh>
    <phoneticPr fontId="2"/>
  </si>
  <si>
    <t>とみひかり</t>
    <phoneticPr fontId="2"/>
  </si>
  <si>
    <t>富光</t>
    <rPh sb="0" eb="1">
      <t>トミヒカリ</t>
    </rPh>
    <phoneticPr fontId="2"/>
  </si>
  <si>
    <t>じんてつ８の６</t>
    <phoneticPr fontId="2"/>
  </si>
  <si>
    <t>きたしげざくら</t>
    <phoneticPr fontId="2"/>
  </si>
  <si>
    <t>北茂桜</t>
    <rPh sb="0" eb="3">
      <t>キタシゲザクラ</t>
    </rPh>
    <phoneticPr fontId="2"/>
  </si>
  <si>
    <t>きたふく</t>
    <phoneticPr fontId="2"/>
  </si>
  <si>
    <t>北福</t>
    <rPh sb="0" eb="2">
      <t>キタフク</t>
    </rPh>
    <phoneticPr fontId="2"/>
  </si>
  <si>
    <t>きたしげつる</t>
    <phoneticPr fontId="2"/>
  </si>
  <si>
    <t>北茂鶴</t>
    <rPh sb="0" eb="1">
      <t>キタ</t>
    </rPh>
    <rPh sb="1" eb="2">
      <t>シゲ</t>
    </rPh>
    <rPh sb="2" eb="3">
      <t>ツル</t>
    </rPh>
    <phoneticPr fontId="2"/>
  </si>
  <si>
    <t>きたしげやす９３</t>
    <phoneticPr fontId="2"/>
  </si>
  <si>
    <t>北茂安９３</t>
    <rPh sb="0" eb="1">
      <t>キタ</t>
    </rPh>
    <rPh sb="1" eb="2">
      <t>シゲル</t>
    </rPh>
    <rPh sb="2" eb="3">
      <t>アン</t>
    </rPh>
    <phoneticPr fontId="2"/>
  </si>
  <si>
    <t>だい８はる</t>
    <phoneticPr fontId="2"/>
  </si>
  <si>
    <t>第８春</t>
    <rPh sb="0" eb="1">
      <t>ダイ</t>
    </rPh>
    <rPh sb="2" eb="3">
      <t>ハル</t>
    </rPh>
    <phoneticPr fontId="2"/>
  </si>
  <si>
    <t>北海道</t>
    <rPh sb="0" eb="3">
      <t>ホッカイドウ</t>
    </rPh>
    <phoneticPr fontId="2"/>
  </si>
  <si>
    <t>きたじろう</t>
    <phoneticPr fontId="2"/>
  </si>
  <si>
    <t>北次郎</t>
    <rPh sb="0" eb="1">
      <t>キタ</t>
    </rPh>
    <rPh sb="1" eb="3">
      <t>ジロウ</t>
    </rPh>
    <phoneticPr fontId="2"/>
  </si>
  <si>
    <t>よしひさ</t>
    <phoneticPr fontId="2"/>
  </si>
  <si>
    <t>義久</t>
    <rPh sb="0" eb="2">
      <t>ヨシヒサ</t>
    </rPh>
    <phoneticPr fontId="2"/>
  </si>
  <si>
    <t>富士寿恵６</t>
    <rPh sb="0" eb="2">
      <t>フジ</t>
    </rPh>
    <rPh sb="2" eb="3">
      <t>コトブキ</t>
    </rPh>
    <rPh sb="3" eb="4">
      <t>メグ</t>
    </rPh>
    <phoneticPr fontId="2"/>
  </si>
  <si>
    <t>きたじん</t>
    <phoneticPr fontId="2"/>
  </si>
  <si>
    <t>北仁</t>
  </si>
  <si>
    <t>賢深</t>
  </si>
  <si>
    <t>倉栄</t>
  </si>
  <si>
    <t>きたじんあいこ</t>
    <phoneticPr fontId="2"/>
  </si>
  <si>
    <t>北仁愛子</t>
    <rPh sb="0" eb="1">
      <t>キタ</t>
    </rPh>
    <rPh sb="1" eb="2">
      <t>ジン</t>
    </rPh>
    <rPh sb="2" eb="4">
      <t>アイコ</t>
    </rPh>
    <phoneticPr fontId="2"/>
  </si>
  <si>
    <t>北仁</t>
    <rPh sb="0" eb="1">
      <t>キタ</t>
    </rPh>
    <rPh sb="1" eb="2">
      <t>ジン</t>
    </rPh>
    <phoneticPr fontId="2"/>
  </si>
  <si>
    <t>きたたかふく</t>
    <phoneticPr fontId="2"/>
  </si>
  <si>
    <t>北孝福</t>
    <rPh sb="0" eb="1">
      <t>キタ</t>
    </rPh>
    <rPh sb="1" eb="2">
      <t>タカ</t>
    </rPh>
    <rPh sb="2" eb="3">
      <t>フク</t>
    </rPh>
    <phoneticPr fontId="2"/>
  </si>
  <si>
    <t>寿高</t>
    <rPh sb="0" eb="1">
      <t>ジュ</t>
    </rPh>
    <rPh sb="1" eb="2">
      <t>コウ</t>
    </rPh>
    <phoneticPr fontId="2"/>
  </si>
  <si>
    <t>しゅうほう</t>
    <phoneticPr fontId="2"/>
  </si>
  <si>
    <t>きたただひら</t>
    <phoneticPr fontId="2"/>
  </si>
  <si>
    <t>北忠平</t>
    <rPh sb="0" eb="3">
      <t>キタタダヒラ</t>
    </rPh>
    <phoneticPr fontId="2"/>
  </si>
  <si>
    <t>だい６あかし</t>
    <phoneticPr fontId="2"/>
  </si>
  <si>
    <t>第６明石</t>
    <rPh sb="0" eb="1">
      <t>ダイ６アカシ</t>
    </rPh>
    <rPh sb="2" eb="4">
      <t>アカシ</t>
    </rPh>
    <phoneticPr fontId="2"/>
  </si>
  <si>
    <t>きたとしふく</t>
    <phoneticPr fontId="2"/>
  </si>
  <si>
    <t>北寿福</t>
    <rPh sb="0" eb="1">
      <t>キタ</t>
    </rPh>
    <rPh sb="1" eb="3">
      <t>ジュウフク</t>
    </rPh>
    <phoneticPr fontId="2"/>
  </si>
  <si>
    <t>すえふく</t>
    <phoneticPr fontId="2"/>
  </si>
  <si>
    <t>寿恵福</t>
    <rPh sb="0" eb="1">
      <t>コトブキ</t>
    </rPh>
    <rPh sb="1" eb="2">
      <t>メグ</t>
    </rPh>
    <rPh sb="2" eb="3">
      <t>フク</t>
    </rPh>
    <phoneticPr fontId="2"/>
  </si>
  <si>
    <t>たまひさ</t>
    <phoneticPr fontId="2"/>
  </si>
  <si>
    <t>玉久</t>
    <rPh sb="0" eb="1">
      <t>タマ</t>
    </rPh>
    <rPh sb="1" eb="2">
      <t>ヒサ</t>
    </rPh>
    <phoneticPr fontId="2"/>
  </si>
  <si>
    <t>きたのかちどき</t>
    <phoneticPr fontId="2"/>
  </si>
  <si>
    <t>北乃勝鬨</t>
    <rPh sb="0" eb="1">
      <t>キタノカチドキ</t>
    </rPh>
    <phoneticPr fontId="2"/>
  </si>
  <si>
    <t>金徳</t>
    <rPh sb="0" eb="1">
      <t>カネノリ</t>
    </rPh>
    <phoneticPr fontId="2"/>
  </si>
  <si>
    <t>きたのざくら</t>
    <phoneticPr fontId="2"/>
  </si>
  <si>
    <t>北之桜</t>
    <rPh sb="0" eb="1">
      <t>キタノザクラ</t>
    </rPh>
    <rPh sb="1" eb="2">
      <t>ノ</t>
    </rPh>
    <rPh sb="2" eb="3">
      <t>サクラ</t>
    </rPh>
    <phoneticPr fontId="2"/>
  </si>
  <si>
    <t>よしきくどい</t>
    <phoneticPr fontId="2"/>
  </si>
  <si>
    <t>美菊土井</t>
    <rPh sb="0" eb="4">
      <t>ヨシキクドイ</t>
    </rPh>
    <phoneticPr fontId="2"/>
  </si>
  <si>
    <t>きたのだいふく</t>
    <phoneticPr fontId="2"/>
  </si>
  <si>
    <t>北乃大福</t>
    <rPh sb="0" eb="1">
      <t>キタ</t>
    </rPh>
    <rPh sb="1" eb="2">
      <t>ノ</t>
    </rPh>
    <rPh sb="2" eb="4">
      <t>ダイフク</t>
    </rPh>
    <phoneticPr fontId="2"/>
  </si>
  <si>
    <t>たにみどい</t>
    <phoneticPr fontId="2"/>
  </si>
  <si>
    <t>谷美土井</t>
    <rPh sb="0" eb="1">
      <t>タニ</t>
    </rPh>
    <rPh sb="1" eb="2">
      <t>ミ</t>
    </rPh>
    <rPh sb="2" eb="4">
      <t>ドイ</t>
    </rPh>
    <phoneticPr fontId="2"/>
  </si>
  <si>
    <t>きたのたびびと</t>
    <phoneticPr fontId="2"/>
  </si>
  <si>
    <t>北之旅人</t>
    <rPh sb="0" eb="1">
      <t>キタ</t>
    </rPh>
    <rPh sb="1" eb="2">
      <t>ノ</t>
    </rPh>
    <rPh sb="2" eb="4">
      <t>タビビト</t>
    </rPh>
    <phoneticPr fontId="2"/>
  </si>
  <si>
    <t>きたのたびびと４だい</t>
    <phoneticPr fontId="2"/>
  </si>
  <si>
    <t>北之旅人４代</t>
    <rPh sb="0" eb="1">
      <t>キタ</t>
    </rPh>
    <rPh sb="1" eb="2">
      <t>ノ</t>
    </rPh>
    <rPh sb="2" eb="4">
      <t>タビビト</t>
    </rPh>
    <rPh sb="5" eb="6">
      <t>ダイ</t>
    </rPh>
    <phoneticPr fontId="2"/>
  </si>
  <si>
    <t>４代不明</t>
    <rPh sb="1" eb="2">
      <t>ダイ</t>
    </rPh>
    <rPh sb="2" eb="4">
      <t>フメイ</t>
    </rPh>
    <phoneticPr fontId="2"/>
  </si>
  <si>
    <t>きたのふじ</t>
    <phoneticPr fontId="2"/>
  </si>
  <si>
    <t>北乃藤</t>
    <rPh sb="0" eb="1">
      <t>キタ</t>
    </rPh>
    <rPh sb="1" eb="2">
      <t>ノ</t>
    </rPh>
    <rPh sb="2" eb="3">
      <t>フジ</t>
    </rPh>
    <phoneticPr fontId="2"/>
  </si>
  <si>
    <t>糸藤（岡山）</t>
    <rPh sb="0" eb="1">
      <t>イト</t>
    </rPh>
    <rPh sb="1" eb="2">
      <t>フジ</t>
    </rPh>
    <rPh sb="3" eb="5">
      <t>オカヤマ</t>
    </rPh>
    <phoneticPr fontId="2"/>
  </si>
  <si>
    <t>わたなべ</t>
    <phoneticPr fontId="2"/>
  </si>
  <si>
    <t>渡辺</t>
    <rPh sb="0" eb="2">
      <t>ワタナベ</t>
    </rPh>
    <phoneticPr fontId="2"/>
  </si>
  <si>
    <t>第２０中山</t>
    <rPh sb="0" eb="1">
      <t>ダイ</t>
    </rPh>
    <rPh sb="3" eb="5">
      <t>ナカヤマ</t>
    </rPh>
    <phoneticPr fontId="2"/>
  </si>
  <si>
    <t>岡山</t>
    <rPh sb="0" eb="2">
      <t>オカヤマ</t>
    </rPh>
    <phoneticPr fontId="2"/>
  </si>
  <si>
    <t>きたはなひで</t>
    <phoneticPr fontId="2"/>
  </si>
  <si>
    <t>北花秀</t>
    <rPh sb="0" eb="1">
      <t>キタ</t>
    </rPh>
    <rPh sb="1" eb="2">
      <t>ハナ</t>
    </rPh>
    <rPh sb="2" eb="3">
      <t>ヒデ</t>
    </rPh>
    <phoneticPr fontId="2"/>
  </si>
  <si>
    <t>きたひかり</t>
    <phoneticPr fontId="2"/>
  </si>
  <si>
    <t>北光</t>
    <rPh sb="0" eb="1">
      <t>キタ</t>
    </rPh>
    <rPh sb="1" eb="2">
      <t>ヒカリ</t>
    </rPh>
    <phoneticPr fontId="2"/>
  </si>
  <si>
    <t>賢深</t>
    <phoneticPr fontId="2"/>
  </si>
  <si>
    <t>きたひらあさり</t>
    <phoneticPr fontId="2"/>
  </si>
  <si>
    <t>北平朝里</t>
    <rPh sb="0" eb="1">
      <t>キタ</t>
    </rPh>
    <rPh sb="1" eb="2">
      <t>ヒラ</t>
    </rPh>
    <rPh sb="2" eb="4">
      <t>アサリ</t>
    </rPh>
    <phoneticPr fontId="2"/>
  </si>
  <si>
    <t>北平安</t>
    <rPh sb="0" eb="2">
      <t>キタヒラ</t>
    </rPh>
    <rPh sb="2" eb="3">
      <t>ヤス</t>
    </rPh>
    <phoneticPr fontId="2"/>
  </si>
  <si>
    <t>喜多平茂</t>
    <rPh sb="0" eb="1">
      <t>ヨロコ</t>
    </rPh>
    <rPh sb="1" eb="2">
      <t>オオ</t>
    </rPh>
    <rPh sb="2" eb="3">
      <t>ヒラ</t>
    </rPh>
    <rPh sb="3" eb="4">
      <t>シゲル</t>
    </rPh>
    <phoneticPr fontId="2"/>
  </si>
  <si>
    <t>菊茂土井</t>
    <rPh sb="0" eb="1">
      <t>キク</t>
    </rPh>
    <rPh sb="1" eb="2">
      <t>シゲル</t>
    </rPh>
    <rPh sb="2" eb="4">
      <t>ドイ</t>
    </rPh>
    <phoneticPr fontId="2"/>
  </si>
  <si>
    <t>北福（宮崎）</t>
    <rPh sb="0" eb="1">
      <t>キタ</t>
    </rPh>
    <rPh sb="1" eb="2">
      <t>フク</t>
    </rPh>
    <rPh sb="3" eb="5">
      <t>ミヤザキ</t>
    </rPh>
    <phoneticPr fontId="2"/>
  </si>
  <si>
    <t>美福１０</t>
    <rPh sb="0" eb="1">
      <t>ミ</t>
    </rPh>
    <rPh sb="1" eb="2">
      <t>フク</t>
    </rPh>
    <phoneticPr fontId="2"/>
  </si>
  <si>
    <t>たかみね</t>
    <phoneticPr fontId="2"/>
  </si>
  <si>
    <t>高峰</t>
    <rPh sb="0" eb="2">
      <t>タカミネ</t>
    </rPh>
    <phoneticPr fontId="2"/>
  </si>
  <si>
    <t>いくさかえ</t>
    <phoneticPr fontId="2"/>
  </si>
  <si>
    <t>育栄</t>
    <rPh sb="0" eb="2">
      <t>イクエ</t>
    </rPh>
    <phoneticPr fontId="2"/>
  </si>
  <si>
    <t>きたふくなみ</t>
    <phoneticPr fontId="2"/>
  </si>
  <si>
    <t>北福波</t>
    <rPh sb="0" eb="1">
      <t>キタ</t>
    </rPh>
    <rPh sb="1" eb="2">
      <t>フク</t>
    </rPh>
    <rPh sb="2" eb="3">
      <t>ナミ</t>
    </rPh>
    <phoneticPr fontId="2"/>
  </si>
  <si>
    <t>第３吾妻富士</t>
    <rPh sb="0" eb="1">
      <t>ダイ</t>
    </rPh>
    <rPh sb="2" eb="4">
      <t>アズマ</t>
    </rPh>
    <rPh sb="4" eb="6">
      <t>フジ</t>
    </rPh>
    <phoneticPr fontId="2"/>
  </si>
  <si>
    <t>だい１６ささつち</t>
    <phoneticPr fontId="2"/>
  </si>
  <si>
    <t>きたふくひで</t>
    <phoneticPr fontId="2"/>
  </si>
  <si>
    <t>北福秀</t>
    <rPh sb="0" eb="1">
      <t>キタ</t>
    </rPh>
    <rPh sb="1" eb="2">
      <t>フク</t>
    </rPh>
    <rPh sb="2" eb="3">
      <t>ヒデ</t>
    </rPh>
    <phoneticPr fontId="2"/>
  </si>
  <si>
    <t>きたふくみ２</t>
    <phoneticPr fontId="2"/>
  </si>
  <si>
    <t>北福美２（秋田）</t>
    <rPh sb="0" eb="1">
      <t>キタ</t>
    </rPh>
    <rPh sb="1" eb="3">
      <t>フクミ</t>
    </rPh>
    <rPh sb="5" eb="7">
      <t>アキタ</t>
    </rPh>
    <phoneticPr fontId="2"/>
  </si>
  <si>
    <t>ふくたに１</t>
    <phoneticPr fontId="2"/>
  </si>
  <si>
    <t>福谷１</t>
    <rPh sb="0" eb="2">
      <t>フクタニ</t>
    </rPh>
    <phoneticPr fontId="2"/>
  </si>
  <si>
    <t>ますみ</t>
    <phoneticPr fontId="2"/>
  </si>
  <si>
    <t>益美</t>
    <rPh sb="0" eb="2">
      <t>マスミ</t>
    </rPh>
    <phoneticPr fontId="2"/>
  </si>
  <si>
    <t>とよた</t>
    <phoneticPr fontId="2"/>
  </si>
  <si>
    <t>豊田</t>
    <rPh sb="0" eb="2">
      <t>トヨタ</t>
    </rPh>
    <phoneticPr fontId="2"/>
  </si>
  <si>
    <t>きたまなづる</t>
    <phoneticPr fontId="2"/>
  </si>
  <si>
    <t>北真鶴</t>
    <rPh sb="0" eb="1">
      <t>キタ</t>
    </rPh>
    <rPh sb="1" eb="3">
      <t>マナヅル</t>
    </rPh>
    <phoneticPr fontId="2"/>
  </si>
  <si>
    <t>きたみやなみ</t>
    <phoneticPr fontId="2"/>
  </si>
  <si>
    <t>北宮波</t>
    <rPh sb="0" eb="1">
      <t>キタ</t>
    </rPh>
    <rPh sb="1" eb="2">
      <t>ミヤ</t>
    </rPh>
    <rPh sb="2" eb="3">
      <t>ナミ</t>
    </rPh>
    <phoneticPr fontId="2"/>
  </si>
  <si>
    <t>照菊波</t>
    <rPh sb="0" eb="1">
      <t>テ</t>
    </rPh>
    <rPh sb="1" eb="2">
      <t>キク</t>
    </rPh>
    <rPh sb="2" eb="3">
      <t>ナミ</t>
    </rPh>
    <phoneticPr fontId="2"/>
  </si>
  <si>
    <t>しろとみ</t>
    <phoneticPr fontId="2"/>
  </si>
  <si>
    <t>城富</t>
    <rPh sb="0" eb="1">
      <t>シロ</t>
    </rPh>
    <rPh sb="1" eb="2">
      <t>ト</t>
    </rPh>
    <phoneticPr fontId="2"/>
  </si>
  <si>
    <t>きたもとひさ</t>
    <phoneticPr fontId="2"/>
  </si>
  <si>
    <t>北基久</t>
    <rPh sb="0" eb="1">
      <t>キタ</t>
    </rPh>
    <rPh sb="1" eb="3">
      <t>モトヒサ</t>
    </rPh>
    <phoneticPr fontId="2"/>
  </si>
  <si>
    <t>安福久</t>
    <rPh sb="0" eb="1">
      <t>ヤス</t>
    </rPh>
    <rPh sb="1" eb="3">
      <t>フクヒサ</t>
    </rPh>
    <phoneticPr fontId="2"/>
  </si>
  <si>
    <t>ファームズ千代田</t>
    <rPh sb="5" eb="8">
      <t>チヨダ</t>
    </rPh>
    <phoneticPr fontId="2"/>
  </si>
  <si>
    <t>きたやすかつ２３</t>
    <phoneticPr fontId="2"/>
  </si>
  <si>
    <t>北安勝２３</t>
    <rPh sb="0" eb="1">
      <t>キタ</t>
    </rPh>
    <rPh sb="1" eb="2">
      <t>ヤス</t>
    </rPh>
    <rPh sb="2" eb="3">
      <t>カツ</t>
    </rPh>
    <phoneticPr fontId="2"/>
  </si>
  <si>
    <t>きたやすとく</t>
    <phoneticPr fontId="2"/>
  </si>
  <si>
    <t>北安徳</t>
    <rPh sb="0" eb="1">
      <t>キタ</t>
    </rPh>
    <rPh sb="1" eb="2">
      <t>ヤス</t>
    </rPh>
    <rPh sb="2" eb="3">
      <t>トク</t>
    </rPh>
    <phoneticPr fontId="2"/>
  </si>
  <si>
    <t>きたやすひら</t>
    <phoneticPr fontId="2"/>
  </si>
  <si>
    <t>北安平</t>
    <rPh sb="0" eb="3">
      <t>キタヤスヒラ</t>
    </rPh>
    <phoneticPr fontId="2"/>
  </si>
  <si>
    <t>たやすばら</t>
    <phoneticPr fontId="2"/>
  </si>
  <si>
    <t>田安原</t>
    <rPh sb="0" eb="2">
      <t>タヤスバラ</t>
    </rPh>
    <rPh sb="2" eb="3">
      <t>バラ</t>
    </rPh>
    <phoneticPr fontId="2"/>
  </si>
  <si>
    <t>きたやすふく１６５の１</t>
    <phoneticPr fontId="2"/>
  </si>
  <si>
    <t>北安福１６５の１</t>
    <rPh sb="0" eb="3">
      <t>キタヤスフク</t>
    </rPh>
    <phoneticPr fontId="2"/>
  </si>
  <si>
    <t>茅森波</t>
    <rPh sb="0" eb="1">
      <t>カヤモリナミ</t>
    </rPh>
    <phoneticPr fontId="2"/>
  </si>
  <si>
    <t>きたゆき</t>
    <phoneticPr fontId="2"/>
  </si>
  <si>
    <t>北雪</t>
    <rPh sb="0" eb="1">
      <t>キタ</t>
    </rPh>
    <rPh sb="1" eb="2">
      <t>ユキ</t>
    </rPh>
    <phoneticPr fontId="2"/>
  </si>
  <si>
    <t>第５０安保</t>
    <rPh sb="0" eb="1">
      <t>ダイ</t>
    </rPh>
    <rPh sb="3" eb="5">
      <t>アンポ</t>
    </rPh>
    <phoneticPr fontId="2"/>
  </si>
  <si>
    <t>きのさき１</t>
    <phoneticPr fontId="2"/>
  </si>
  <si>
    <t>城崎１</t>
    <rPh sb="0" eb="2">
      <t>キノサキ</t>
    </rPh>
    <phoneticPr fontId="2"/>
  </si>
  <si>
    <t>だい３はじかみ</t>
    <phoneticPr fontId="2"/>
  </si>
  <si>
    <t>第３椒</t>
    <rPh sb="0" eb="1">
      <t>ダイ</t>
    </rPh>
    <rPh sb="2" eb="3">
      <t>ハジカミ</t>
    </rPh>
    <phoneticPr fontId="2"/>
  </si>
  <si>
    <t>きのした</t>
    <phoneticPr fontId="2"/>
  </si>
  <si>
    <t>木下</t>
    <rPh sb="0" eb="2">
      <t>キノシタ</t>
    </rPh>
    <phoneticPr fontId="2"/>
  </si>
  <si>
    <t>たかひで</t>
    <phoneticPr fontId="2"/>
  </si>
  <si>
    <t>隆秀</t>
    <rPh sb="0" eb="2">
      <t>タカヒデ</t>
    </rPh>
    <phoneticPr fontId="2"/>
  </si>
  <si>
    <t>きみはる</t>
    <phoneticPr fontId="2"/>
  </si>
  <si>
    <t>君春</t>
    <rPh sb="0" eb="1">
      <t>キミ</t>
    </rPh>
    <rPh sb="1" eb="2">
      <t>ハル</t>
    </rPh>
    <phoneticPr fontId="2"/>
  </si>
  <si>
    <t>だい２かみにし</t>
    <phoneticPr fontId="2"/>
  </si>
  <si>
    <t>第２神西</t>
    <rPh sb="0" eb="1">
      <t>ダイ</t>
    </rPh>
    <rPh sb="2" eb="3">
      <t>カミ</t>
    </rPh>
    <rPh sb="3" eb="4">
      <t>ニシ</t>
    </rPh>
    <phoneticPr fontId="2"/>
  </si>
  <si>
    <t>きゅうじゅういちたかやま</t>
    <phoneticPr fontId="2"/>
  </si>
  <si>
    <t>九一高山</t>
    <rPh sb="0" eb="2">
      <t>９１</t>
    </rPh>
    <rPh sb="2" eb="4">
      <t>タカヤマ</t>
    </rPh>
    <phoneticPr fontId="2"/>
  </si>
  <si>
    <t>きゅうたいこう</t>
    <phoneticPr fontId="2"/>
  </si>
  <si>
    <t>９大幸</t>
    <rPh sb="1" eb="2">
      <t>ダイ</t>
    </rPh>
    <rPh sb="2" eb="3">
      <t>シアワ</t>
    </rPh>
    <phoneticPr fontId="2"/>
  </si>
  <si>
    <t>のむら１１</t>
    <phoneticPr fontId="2"/>
  </si>
  <si>
    <t>野村１１</t>
    <rPh sb="0" eb="2">
      <t>ノムラ</t>
    </rPh>
    <phoneticPr fontId="2"/>
  </si>
  <si>
    <t>どいしげ</t>
    <phoneticPr fontId="2"/>
  </si>
  <si>
    <t>だい４３いわたの１０</t>
    <phoneticPr fontId="2"/>
  </si>
  <si>
    <t>第４３岩田の１０</t>
    <rPh sb="0" eb="1">
      <t>ダイ</t>
    </rPh>
    <rPh sb="3" eb="5">
      <t>イワタ</t>
    </rPh>
    <phoneticPr fontId="2"/>
  </si>
  <si>
    <t>きよりゅう</t>
    <phoneticPr fontId="2"/>
  </si>
  <si>
    <t>清竜</t>
    <rPh sb="0" eb="1">
      <t>キヨ</t>
    </rPh>
    <rPh sb="1" eb="2">
      <t>リュウ</t>
    </rPh>
    <phoneticPr fontId="2"/>
  </si>
  <si>
    <t>さとふみ</t>
    <phoneticPr fontId="2"/>
  </si>
  <si>
    <t>郷文</t>
    <rPh sb="0" eb="1">
      <t>ゴウ</t>
    </rPh>
    <rPh sb="1" eb="2">
      <t>ブン</t>
    </rPh>
    <phoneticPr fontId="2"/>
  </si>
  <si>
    <t>きょうえい</t>
    <phoneticPr fontId="2"/>
  </si>
  <si>
    <t>共栄</t>
    <rPh sb="0" eb="2">
      <t>キョウエイ</t>
    </rPh>
    <phoneticPr fontId="2"/>
  </si>
  <si>
    <t>だい３おおかわ</t>
    <phoneticPr fontId="2"/>
  </si>
  <si>
    <t>第３大川</t>
    <rPh sb="0" eb="1">
      <t>ダイ</t>
    </rPh>
    <rPh sb="2" eb="4">
      <t>オオカワ</t>
    </rPh>
    <phoneticPr fontId="2"/>
  </si>
  <si>
    <t>きょうわ</t>
    <phoneticPr fontId="2"/>
  </si>
  <si>
    <t>共和</t>
    <rPh sb="0" eb="2">
      <t>キョウワ</t>
    </rPh>
    <phoneticPr fontId="2"/>
  </si>
  <si>
    <t>花島始祖</t>
    <rPh sb="0" eb="2">
      <t>ハナシマ</t>
    </rPh>
    <rPh sb="2" eb="4">
      <t>シソ</t>
    </rPh>
    <phoneticPr fontId="2"/>
  </si>
  <si>
    <t>やまなか</t>
    <phoneticPr fontId="2"/>
  </si>
  <si>
    <t>山中</t>
    <rPh sb="0" eb="2">
      <t>ヤマナカ</t>
    </rPh>
    <phoneticPr fontId="2"/>
  </si>
  <si>
    <t>きよかげ</t>
    <phoneticPr fontId="2"/>
  </si>
  <si>
    <t>清影</t>
    <rPh sb="0" eb="1">
      <t>キヨ</t>
    </rPh>
    <rPh sb="1" eb="2">
      <t>カゲ</t>
    </rPh>
    <phoneticPr fontId="2"/>
  </si>
  <si>
    <t>もりかわ</t>
    <phoneticPr fontId="2"/>
  </si>
  <si>
    <t>森川</t>
    <rPh sb="0" eb="2">
      <t>モリカワ</t>
    </rPh>
    <phoneticPr fontId="2"/>
  </si>
  <si>
    <t>きよかつまさ</t>
    <phoneticPr fontId="2"/>
  </si>
  <si>
    <t>清勝正</t>
    <rPh sb="0" eb="1">
      <t>キヨ</t>
    </rPh>
    <rPh sb="1" eb="2">
      <t>カツ</t>
    </rPh>
    <rPh sb="2" eb="3">
      <t>マサ</t>
    </rPh>
    <phoneticPr fontId="2"/>
  </si>
  <si>
    <t>勝平正</t>
    <rPh sb="0" eb="1">
      <t>カツ</t>
    </rPh>
    <rPh sb="1" eb="2">
      <t>ヒラ</t>
    </rPh>
    <rPh sb="2" eb="3">
      <t>マサ</t>
    </rPh>
    <phoneticPr fontId="2"/>
  </si>
  <si>
    <t>ふくのくに</t>
    <phoneticPr fontId="2"/>
  </si>
  <si>
    <t>福之国</t>
    <rPh sb="0" eb="1">
      <t>フク</t>
    </rPh>
    <rPh sb="1" eb="2">
      <t>ノ</t>
    </rPh>
    <rPh sb="2" eb="3">
      <t>クニ</t>
    </rPh>
    <phoneticPr fontId="2"/>
  </si>
  <si>
    <t>きよかわ</t>
    <phoneticPr fontId="2"/>
  </si>
  <si>
    <t>清川</t>
    <rPh sb="0" eb="2">
      <t>キヨカワ</t>
    </rPh>
    <phoneticPr fontId="2"/>
  </si>
  <si>
    <t>とっとり</t>
    <phoneticPr fontId="2"/>
  </si>
  <si>
    <t>旭信</t>
    <rPh sb="0" eb="1">
      <t>アサヒ</t>
    </rPh>
    <rPh sb="1" eb="2">
      <t>シン</t>
    </rPh>
    <phoneticPr fontId="2"/>
  </si>
  <si>
    <t>はしもと</t>
    <phoneticPr fontId="2"/>
  </si>
  <si>
    <t>橋本</t>
    <rPh sb="0" eb="2">
      <t>ハシモト</t>
    </rPh>
    <phoneticPr fontId="2"/>
  </si>
  <si>
    <t>きょくほう</t>
    <phoneticPr fontId="2"/>
  </si>
  <si>
    <t>旭芳</t>
    <rPh sb="0" eb="1">
      <t>アサヒ</t>
    </rPh>
    <rPh sb="1" eb="2">
      <t>ヨシ</t>
    </rPh>
    <phoneticPr fontId="2"/>
  </si>
  <si>
    <t>だい３きょくえい</t>
    <phoneticPr fontId="2"/>
  </si>
  <si>
    <t>第３旭映</t>
    <rPh sb="0" eb="1">
      <t>ダイ</t>
    </rPh>
    <rPh sb="2" eb="3">
      <t>アサヒ</t>
    </rPh>
    <rPh sb="3" eb="4">
      <t>ウツル</t>
    </rPh>
    <phoneticPr fontId="2"/>
  </si>
  <si>
    <t>きょくまさ</t>
    <phoneticPr fontId="2"/>
  </si>
  <si>
    <t>旭政</t>
    <rPh sb="0" eb="1">
      <t>キョク</t>
    </rPh>
    <rPh sb="1" eb="2">
      <t>マサ</t>
    </rPh>
    <phoneticPr fontId="2"/>
  </si>
  <si>
    <t>やまひかり</t>
    <phoneticPr fontId="2"/>
  </si>
  <si>
    <t>山光</t>
    <rPh sb="0" eb="1">
      <t>ヤマ</t>
    </rPh>
    <rPh sb="1" eb="2">
      <t>ヒカリ</t>
    </rPh>
    <phoneticPr fontId="2"/>
  </si>
  <si>
    <t>きよさと２</t>
    <phoneticPr fontId="2"/>
  </si>
  <si>
    <t>清里２</t>
    <rPh sb="0" eb="2">
      <t>キヨサト</t>
    </rPh>
    <phoneticPr fontId="2"/>
  </si>
  <si>
    <t>糸茂</t>
    <rPh sb="0" eb="2">
      <t>イトシゲ</t>
    </rPh>
    <phoneticPr fontId="2"/>
  </si>
  <si>
    <t>きよし</t>
    <phoneticPr fontId="2"/>
  </si>
  <si>
    <t>きよたに</t>
    <phoneticPr fontId="2"/>
  </si>
  <si>
    <t>清谷</t>
    <rPh sb="0" eb="2">
      <t>キヨタニ</t>
    </rPh>
    <phoneticPr fontId="2"/>
  </si>
  <si>
    <t>とよつね</t>
    <phoneticPr fontId="2"/>
  </si>
  <si>
    <t>豊常</t>
    <rPh sb="0" eb="1">
      <t>トヨ</t>
    </rPh>
    <rPh sb="1" eb="2">
      <t>ツネ</t>
    </rPh>
    <phoneticPr fontId="2"/>
  </si>
  <si>
    <t>きよはな</t>
    <phoneticPr fontId="2"/>
  </si>
  <si>
    <t>清花</t>
    <rPh sb="0" eb="1">
      <t>キヨ</t>
    </rPh>
    <rPh sb="1" eb="2">
      <t>ハナ</t>
    </rPh>
    <phoneticPr fontId="2"/>
  </si>
  <si>
    <t>きよみつ</t>
    <phoneticPr fontId="2"/>
  </si>
  <si>
    <t>清光</t>
    <rPh sb="0" eb="1">
      <t>キヨ</t>
    </rPh>
    <rPh sb="1" eb="2">
      <t>ヒカリ</t>
    </rPh>
    <phoneticPr fontId="2"/>
  </si>
  <si>
    <t>きよふく</t>
    <phoneticPr fontId="2"/>
  </si>
  <si>
    <t>清福</t>
    <rPh sb="0" eb="2">
      <t>キヨシフク</t>
    </rPh>
    <phoneticPr fontId="2"/>
  </si>
  <si>
    <t>菊久土井</t>
    <rPh sb="0" eb="4">
      <t>キクヒサドイ</t>
    </rPh>
    <phoneticPr fontId="2"/>
  </si>
  <si>
    <t>まるしおどい</t>
    <phoneticPr fontId="2"/>
  </si>
  <si>
    <t>丸塩土井</t>
    <rPh sb="0" eb="4">
      <t>マルシオドイ</t>
    </rPh>
    <phoneticPr fontId="2"/>
  </si>
  <si>
    <t>めいせい</t>
    <phoneticPr fontId="2"/>
  </si>
  <si>
    <t>明静</t>
    <rPh sb="0" eb="1">
      <t>メイセイ</t>
    </rPh>
    <rPh sb="1" eb="2">
      <t>セイ</t>
    </rPh>
    <phoneticPr fontId="2"/>
  </si>
  <si>
    <t>きよふくおおいた</t>
    <phoneticPr fontId="2"/>
  </si>
  <si>
    <t>清福（大分）</t>
    <rPh sb="0" eb="1">
      <t>キヨ</t>
    </rPh>
    <rPh sb="1" eb="2">
      <t>フク</t>
    </rPh>
    <rPh sb="3" eb="5">
      <t>オオイタ</t>
    </rPh>
    <phoneticPr fontId="2"/>
  </si>
  <si>
    <t>ふくきよ</t>
    <phoneticPr fontId="2"/>
  </si>
  <si>
    <t>福清</t>
    <rPh sb="0" eb="1">
      <t>フク</t>
    </rPh>
    <rPh sb="1" eb="2">
      <t>キヨ</t>
    </rPh>
    <phoneticPr fontId="2"/>
  </si>
  <si>
    <t>きよふくぎふ</t>
    <phoneticPr fontId="2"/>
  </si>
  <si>
    <t>清福（岐阜）</t>
    <rPh sb="0" eb="1">
      <t>キヨ</t>
    </rPh>
    <rPh sb="1" eb="2">
      <t>フク</t>
    </rPh>
    <rPh sb="3" eb="5">
      <t>ギフ</t>
    </rPh>
    <phoneticPr fontId="2"/>
  </si>
  <si>
    <t>ふくしか</t>
    <phoneticPr fontId="2"/>
  </si>
  <si>
    <t>福鹿</t>
    <rPh sb="0" eb="1">
      <t>フク</t>
    </rPh>
    <rPh sb="1" eb="2">
      <t>シカ</t>
    </rPh>
    <phoneticPr fontId="2"/>
  </si>
  <si>
    <t>きよふじ</t>
    <phoneticPr fontId="2"/>
  </si>
  <si>
    <t>清藤</t>
    <rPh sb="0" eb="2">
      <t>キヨシフジ</t>
    </rPh>
    <phoneticPr fontId="2"/>
  </si>
  <si>
    <t>きよまさふく</t>
    <phoneticPr fontId="2"/>
  </si>
  <si>
    <t>清優福</t>
  </si>
  <si>
    <t>みつひらふく</t>
    <phoneticPr fontId="2"/>
  </si>
  <si>
    <t>光平福</t>
  </si>
  <si>
    <t>安栄</t>
  </si>
  <si>
    <t>清美</t>
  </si>
  <si>
    <t>ももはな</t>
    <phoneticPr fontId="2"/>
  </si>
  <si>
    <t>桃花</t>
    <rPh sb="0" eb="1">
      <t>モモ</t>
    </rPh>
    <rPh sb="1" eb="2">
      <t>ハナ</t>
    </rPh>
    <phoneticPr fontId="2"/>
  </si>
  <si>
    <t>きよみおかやま</t>
    <phoneticPr fontId="2"/>
  </si>
  <si>
    <t>清美（岡山）</t>
    <rPh sb="0" eb="2">
      <t>キヨミ</t>
    </rPh>
    <rPh sb="3" eb="5">
      <t>オカヤマ</t>
    </rPh>
    <phoneticPr fontId="2"/>
  </si>
  <si>
    <t>たみひで</t>
    <phoneticPr fontId="2"/>
  </si>
  <si>
    <t>民英</t>
    <rPh sb="0" eb="1">
      <t>タミ</t>
    </rPh>
    <rPh sb="1" eb="2">
      <t>ヒデ</t>
    </rPh>
    <phoneticPr fontId="2"/>
  </si>
  <si>
    <t>民秀</t>
    <rPh sb="0" eb="1">
      <t>タミ</t>
    </rPh>
    <rPh sb="1" eb="2">
      <t>ヒデ</t>
    </rPh>
    <phoneticPr fontId="2"/>
  </si>
  <si>
    <t>清光</t>
    <rPh sb="0" eb="2">
      <t>キヨミツ</t>
    </rPh>
    <phoneticPr fontId="2"/>
  </si>
  <si>
    <t>きよもと</t>
    <phoneticPr fontId="2"/>
  </si>
  <si>
    <t>清本</t>
    <rPh sb="0" eb="1">
      <t>キヨ</t>
    </rPh>
    <rPh sb="1" eb="2">
      <t>モト</t>
    </rPh>
    <phoneticPr fontId="2"/>
  </si>
  <si>
    <t>きよやす</t>
    <phoneticPr fontId="2"/>
  </si>
  <si>
    <t>清安</t>
    <rPh sb="0" eb="1">
      <t>キヨ</t>
    </rPh>
    <rPh sb="1" eb="2">
      <t>ヤス</t>
    </rPh>
    <phoneticPr fontId="2"/>
  </si>
  <si>
    <t>桐土井</t>
    <rPh sb="0" eb="1">
      <t>キリ</t>
    </rPh>
    <rPh sb="1" eb="3">
      <t>ドイ</t>
    </rPh>
    <phoneticPr fontId="2"/>
  </si>
  <si>
    <t>なかひかり</t>
    <phoneticPr fontId="2"/>
  </si>
  <si>
    <t>中光</t>
    <rPh sb="0" eb="1">
      <t>ナカ</t>
    </rPh>
    <rPh sb="1" eb="2">
      <t>ヒカリ</t>
    </rPh>
    <phoneticPr fontId="2"/>
  </si>
  <si>
    <t>きんえい</t>
    <phoneticPr fontId="2"/>
  </si>
  <si>
    <t>金栄（鹿児島）</t>
    <rPh sb="0" eb="2">
      <t>カネサカエ</t>
    </rPh>
    <rPh sb="3" eb="6">
      <t>カゴシマ</t>
    </rPh>
    <phoneticPr fontId="2"/>
  </si>
  <si>
    <t>勝美</t>
    <rPh sb="0" eb="1">
      <t>カチ</t>
    </rPh>
    <rPh sb="1" eb="2">
      <t>ミ</t>
    </rPh>
    <phoneticPr fontId="2"/>
  </si>
  <si>
    <t>もりかぜ</t>
    <phoneticPr fontId="2"/>
  </si>
  <si>
    <t>森風</t>
    <rPh sb="0" eb="2">
      <t>モリカゼ</t>
    </rPh>
    <phoneticPr fontId="2"/>
  </si>
  <si>
    <t>きんざん</t>
    <phoneticPr fontId="2"/>
  </si>
  <si>
    <t>金山</t>
    <rPh sb="0" eb="2">
      <t>カナヤマ</t>
    </rPh>
    <phoneticPr fontId="2"/>
  </si>
  <si>
    <t>わかたけ</t>
    <phoneticPr fontId="2"/>
  </si>
  <si>
    <t>若竹</t>
    <rPh sb="0" eb="1">
      <t>ワカ</t>
    </rPh>
    <rPh sb="1" eb="2">
      <t>タケ</t>
    </rPh>
    <phoneticPr fontId="2"/>
  </si>
  <si>
    <t>たけうめ</t>
    <phoneticPr fontId="2"/>
  </si>
  <si>
    <t>よしやま</t>
    <phoneticPr fontId="2"/>
  </si>
  <si>
    <t>吉山</t>
    <rPh sb="0" eb="2">
      <t>ヨシヤマ</t>
    </rPh>
    <phoneticPr fontId="2"/>
  </si>
  <si>
    <t>きんざんふくしま</t>
    <phoneticPr fontId="2"/>
  </si>
  <si>
    <t>金山（福島）</t>
    <rPh sb="0" eb="2">
      <t>カナヤマ</t>
    </rPh>
    <rPh sb="3" eb="5">
      <t>フクシマ</t>
    </rPh>
    <phoneticPr fontId="2"/>
  </si>
  <si>
    <t>きんしょう</t>
    <phoneticPr fontId="2"/>
  </si>
  <si>
    <t>緊昭</t>
    <rPh sb="0" eb="1">
      <t>キン</t>
    </rPh>
    <rPh sb="1" eb="2">
      <t>ショウ</t>
    </rPh>
    <phoneticPr fontId="2"/>
  </si>
  <si>
    <t>栄山</t>
    <rPh sb="0" eb="1">
      <t>サカエ</t>
    </rPh>
    <rPh sb="1" eb="2">
      <t>ヤマ</t>
    </rPh>
    <phoneticPr fontId="2"/>
  </si>
  <si>
    <t>ひろやま</t>
    <phoneticPr fontId="2"/>
  </si>
  <si>
    <t>弘山</t>
    <rPh sb="0" eb="1">
      <t>ヒロ</t>
    </rPh>
    <rPh sb="1" eb="2">
      <t>ヤマ</t>
    </rPh>
    <phoneticPr fontId="2"/>
  </si>
  <si>
    <t>ぐんほう</t>
    <phoneticPr fontId="2"/>
  </si>
  <si>
    <t>軍鳳</t>
    <rPh sb="0" eb="1">
      <t>グン</t>
    </rPh>
    <rPh sb="1" eb="2">
      <t>オオトリ</t>
    </rPh>
    <phoneticPr fontId="2"/>
  </si>
  <si>
    <t>きんたろう３</t>
    <phoneticPr fontId="2"/>
  </si>
  <si>
    <t>金太郎３</t>
    <rPh sb="0" eb="1">
      <t>キン</t>
    </rPh>
    <rPh sb="1" eb="3">
      <t>タロウ</t>
    </rPh>
    <phoneticPr fontId="2"/>
  </si>
  <si>
    <t>金幸</t>
    <rPh sb="0" eb="2">
      <t>カネアキ</t>
    </rPh>
    <phoneticPr fontId="2"/>
  </si>
  <si>
    <t>きんとき</t>
    <phoneticPr fontId="2"/>
  </si>
  <si>
    <t>金時</t>
    <rPh sb="0" eb="2">
      <t>キントキ</t>
    </rPh>
    <phoneticPr fontId="2"/>
  </si>
  <si>
    <t>きんふく</t>
    <phoneticPr fontId="2"/>
  </si>
  <si>
    <t>錦福</t>
    <rPh sb="0" eb="1">
      <t>ニシキ</t>
    </rPh>
    <rPh sb="1" eb="2">
      <t>フク</t>
    </rPh>
    <phoneticPr fontId="2"/>
  </si>
  <si>
    <t>たにどい</t>
    <phoneticPr fontId="2"/>
  </si>
  <si>
    <t>谷土井</t>
    <rPh sb="0" eb="1">
      <t>タニ</t>
    </rPh>
    <rPh sb="1" eb="3">
      <t>ドイ</t>
    </rPh>
    <phoneticPr fontId="2"/>
  </si>
  <si>
    <t>さんふく</t>
    <phoneticPr fontId="2"/>
  </si>
  <si>
    <t>三福</t>
    <rPh sb="0" eb="1">
      <t>サン</t>
    </rPh>
    <rPh sb="1" eb="2">
      <t>フク</t>
    </rPh>
    <phoneticPr fontId="2"/>
  </si>
  <si>
    <t>ひのまる</t>
    <phoneticPr fontId="2"/>
  </si>
  <si>
    <t>日の丸</t>
    <rPh sb="0" eb="1">
      <t>ヒ</t>
    </rPh>
    <rPh sb="2" eb="3">
      <t>マル</t>
    </rPh>
    <phoneticPr fontId="2"/>
  </si>
  <si>
    <t>きんほうかごしま</t>
    <phoneticPr fontId="2"/>
  </si>
  <si>
    <t>金豊(鹿児島）</t>
    <rPh sb="0" eb="1">
      <t>カネ</t>
    </rPh>
    <rPh sb="1" eb="2">
      <t>ユタ</t>
    </rPh>
    <rPh sb="3" eb="6">
      <t>カゴシマ</t>
    </rPh>
    <phoneticPr fontId="2"/>
  </si>
  <si>
    <t>きんほうふくしま</t>
    <phoneticPr fontId="2"/>
  </si>
  <si>
    <t>金豊(福島）</t>
    <rPh sb="0" eb="1">
      <t>カネ</t>
    </rPh>
    <rPh sb="1" eb="2">
      <t>ユタカ</t>
    </rPh>
    <rPh sb="3" eb="5">
      <t>フクシマ</t>
    </rPh>
    <phoneticPr fontId="2"/>
  </si>
  <si>
    <t>金山（福島）</t>
    <rPh sb="0" eb="2">
      <t>カネヤマ</t>
    </rPh>
    <rPh sb="3" eb="5">
      <t>フクシマ</t>
    </rPh>
    <phoneticPr fontId="2"/>
  </si>
  <si>
    <t>ぎんよく</t>
    <phoneticPr fontId="2"/>
  </si>
  <si>
    <t>銀翼</t>
    <rPh sb="0" eb="2">
      <t>ギンヨク</t>
    </rPh>
    <phoneticPr fontId="2"/>
  </si>
  <si>
    <t>くさかべつる</t>
    <phoneticPr fontId="2"/>
  </si>
  <si>
    <t>日下部鶴</t>
    <rPh sb="0" eb="1">
      <t>ヒ</t>
    </rPh>
    <rPh sb="1" eb="2">
      <t>カ</t>
    </rPh>
    <rPh sb="2" eb="3">
      <t>ベ</t>
    </rPh>
    <rPh sb="3" eb="4">
      <t>ツル</t>
    </rPh>
    <phoneticPr fontId="2"/>
  </si>
  <si>
    <t>だい１４こうりゅう</t>
    <phoneticPr fontId="2"/>
  </si>
  <si>
    <t>第１４光龍</t>
    <rPh sb="0" eb="1">
      <t>ダイ</t>
    </rPh>
    <rPh sb="3" eb="4">
      <t>コウ</t>
    </rPh>
    <rPh sb="4" eb="5">
      <t>リュウ</t>
    </rPh>
    <phoneticPr fontId="2"/>
  </si>
  <si>
    <t>くとやま</t>
    <phoneticPr fontId="2"/>
  </si>
  <si>
    <t>久斗山</t>
    <rPh sb="0" eb="1">
      <t>ク</t>
    </rPh>
    <rPh sb="1" eb="2">
      <t>ト</t>
    </rPh>
    <rPh sb="2" eb="3">
      <t>ヤマ</t>
    </rPh>
    <phoneticPr fontId="2"/>
  </si>
  <si>
    <t>くにけだか</t>
    <phoneticPr fontId="2"/>
  </si>
  <si>
    <t>国気高</t>
    <rPh sb="0" eb="1">
      <t>クニ</t>
    </rPh>
    <rPh sb="1" eb="3">
      <t>ケタカ</t>
    </rPh>
    <phoneticPr fontId="2"/>
  </si>
  <si>
    <t>北気高</t>
    <rPh sb="0" eb="1">
      <t>キタ</t>
    </rPh>
    <rPh sb="1" eb="3">
      <t>ケタカ</t>
    </rPh>
    <phoneticPr fontId="2"/>
  </si>
  <si>
    <t>けたか</t>
    <phoneticPr fontId="2"/>
  </si>
  <si>
    <t>気高</t>
    <phoneticPr fontId="2"/>
  </si>
  <si>
    <t>くにさかえ９７</t>
    <phoneticPr fontId="2"/>
  </si>
  <si>
    <t>国栄９７</t>
    <rPh sb="0" eb="1">
      <t>クニ</t>
    </rPh>
    <rPh sb="1" eb="2">
      <t>サカエ</t>
    </rPh>
    <phoneticPr fontId="2"/>
  </si>
  <si>
    <t>まるゆう</t>
    <phoneticPr fontId="2"/>
  </si>
  <si>
    <t>丸優</t>
    <rPh sb="0" eb="1">
      <t>マル</t>
    </rPh>
    <rPh sb="1" eb="2">
      <t>ユウ</t>
    </rPh>
    <phoneticPr fontId="2"/>
  </si>
  <si>
    <t>栄</t>
    <rPh sb="0" eb="1">
      <t>サカエ</t>
    </rPh>
    <phoneticPr fontId="2"/>
  </si>
  <si>
    <t>だい９いねみ</t>
    <phoneticPr fontId="2"/>
  </si>
  <si>
    <t>くにさくら</t>
    <phoneticPr fontId="2"/>
  </si>
  <si>
    <t>国桜</t>
    <rPh sb="0" eb="1">
      <t>クニ</t>
    </rPh>
    <rPh sb="1" eb="2">
      <t>サクラ</t>
    </rPh>
    <phoneticPr fontId="2"/>
  </si>
  <si>
    <t>事業団１３</t>
    <rPh sb="0" eb="3">
      <t>ジギョウダン</t>
    </rPh>
    <phoneticPr fontId="2"/>
  </si>
  <si>
    <t>くにびきしらきよ</t>
    <phoneticPr fontId="2"/>
  </si>
  <si>
    <t>国牽白清</t>
    <rPh sb="0" eb="1">
      <t>クニ</t>
    </rPh>
    <rPh sb="1" eb="2">
      <t>ヒ</t>
    </rPh>
    <rPh sb="2" eb="3">
      <t>シロ</t>
    </rPh>
    <rPh sb="3" eb="4">
      <t>キヨシ</t>
    </rPh>
    <phoneticPr fontId="2"/>
  </si>
  <si>
    <t>くにびきやすひら</t>
    <phoneticPr fontId="2"/>
  </si>
  <si>
    <t>国牽安平</t>
    <rPh sb="0" eb="1">
      <t>クニ</t>
    </rPh>
    <rPh sb="1" eb="2">
      <t>ヒ</t>
    </rPh>
    <rPh sb="2" eb="3">
      <t>ヤス</t>
    </rPh>
    <rPh sb="3" eb="4">
      <t>ヒラ</t>
    </rPh>
    <phoneticPr fontId="2"/>
  </si>
  <si>
    <t>くにふく</t>
    <phoneticPr fontId="2"/>
  </si>
  <si>
    <t>国福</t>
    <rPh sb="0" eb="1">
      <t>クニ</t>
    </rPh>
    <rPh sb="1" eb="2">
      <t>フク</t>
    </rPh>
    <phoneticPr fontId="2"/>
  </si>
  <si>
    <t>くにふじ</t>
    <phoneticPr fontId="2"/>
  </si>
  <si>
    <t>国富士</t>
    <rPh sb="0" eb="1">
      <t>クニフジ</t>
    </rPh>
    <rPh sb="1" eb="3">
      <t>フジ</t>
    </rPh>
    <phoneticPr fontId="2"/>
  </si>
  <si>
    <t>ふじはる</t>
    <phoneticPr fontId="2"/>
  </si>
  <si>
    <t>富士晴</t>
    <rPh sb="0" eb="2">
      <t>フジハル</t>
    </rPh>
    <rPh sb="2" eb="3">
      <t>ハル</t>
    </rPh>
    <phoneticPr fontId="2"/>
  </si>
  <si>
    <t>ふくいわた</t>
    <phoneticPr fontId="2"/>
  </si>
  <si>
    <t>福岩田</t>
    <rPh sb="0" eb="3">
      <t>フクイワタ</t>
    </rPh>
    <phoneticPr fontId="2"/>
  </si>
  <si>
    <t>第３１青滝</t>
    <rPh sb="0" eb="1">
      <t>ダイ３１アオタキ</t>
    </rPh>
    <rPh sb="3" eb="4">
      <t>アオタキ_x0000_㸬幎</t>
    </rPh>
    <phoneticPr fontId="2"/>
  </si>
  <si>
    <t>くにわか</t>
    <phoneticPr fontId="2"/>
  </si>
  <si>
    <t>国若</t>
    <rPh sb="0" eb="1">
      <t>クニ</t>
    </rPh>
    <rPh sb="1" eb="2">
      <t>ワカ</t>
    </rPh>
    <phoneticPr fontId="2"/>
  </si>
  <si>
    <t>にいみ</t>
    <phoneticPr fontId="2"/>
  </si>
  <si>
    <t>くまなみ</t>
    <phoneticPr fontId="2"/>
  </si>
  <si>
    <t>熊波</t>
    <rPh sb="0" eb="1">
      <t>クマ</t>
    </rPh>
    <rPh sb="1" eb="2">
      <t>ナミ</t>
    </rPh>
    <phoneticPr fontId="2"/>
  </si>
  <si>
    <t>だい３４いぞえ</t>
    <phoneticPr fontId="2"/>
  </si>
  <si>
    <t>第３４射添</t>
    <rPh sb="0" eb="1">
      <t>ダイ</t>
    </rPh>
    <rPh sb="3" eb="4">
      <t>イ</t>
    </rPh>
    <rPh sb="4" eb="5">
      <t>ゾエ</t>
    </rPh>
    <phoneticPr fontId="2"/>
  </si>
  <si>
    <t>くまにしき</t>
    <phoneticPr fontId="2"/>
  </si>
  <si>
    <t>球磨錦</t>
    <rPh sb="0" eb="2">
      <t>クマ</t>
    </rPh>
    <rPh sb="2" eb="3">
      <t>ニシキ</t>
    </rPh>
    <phoneticPr fontId="2"/>
  </si>
  <si>
    <t>糸福大分</t>
    <rPh sb="0" eb="1">
      <t>イト</t>
    </rPh>
    <rPh sb="1" eb="2">
      <t>フク</t>
    </rPh>
    <rPh sb="2" eb="4">
      <t>オオイタ</t>
    </rPh>
    <phoneticPr fontId="2"/>
  </si>
  <si>
    <t>徳重義</t>
    <rPh sb="0" eb="2">
      <t>トクシゲ</t>
    </rPh>
    <rPh sb="2" eb="3">
      <t>タダシ</t>
    </rPh>
    <phoneticPr fontId="2"/>
  </si>
  <si>
    <t>くもきよ１８</t>
    <phoneticPr fontId="2"/>
  </si>
  <si>
    <t>雲清１８</t>
    <rPh sb="0" eb="1">
      <t>クモ</t>
    </rPh>
    <rPh sb="1" eb="2">
      <t>キヨ</t>
    </rPh>
    <phoneticPr fontId="2"/>
  </si>
  <si>
    <t>やすとみ</t>
    <phoneticPr fontId="2"/>
  </si>
  <si>
    <t>安富</t>
    <rPh sb="0" eb="2">
      <t>ヤストミ</t>
    </rPh>
    <phoneticPr fontId="2"/>
  </si>
  <si>
    <t>朝寿</t>
    <rPh sb="0" eb="1">
      <t>アサ</t>
    </rPh>
    <rPh sb="1" eb="2">
      <t>トシ</t>
    </rPh>
    <phoneticPr fontId="2"/>
  </si>
  <si>
    <t>くもぶえ１８</t>
    <phoneticPr fontId="2"/>
  </si>
  <si>
    <t>雲笛１８</t>
    <rPh sb="0" eb="1">
      <t>クモ</t>
    </rPh>
    <rPh sb="1" eb="2">
      <t>ブエ</t>
    </rPh>
    <phoneticPr fontId="2"/>
  </si>
  <si>
    <t>富士寿恵６</t>
    <rPh sb="0" eb="2">
      <t>フジ</t>
    </rPh>
    <rPh sb="2" eb="3">
      <t>ス</t>
    </rPh>
    <rPh sb="3" eb="4">
      <t>エ</t>
    </rPh>
    <phoneticPr fontId="2"/>
  </si>
  <si>
    <t>くらのくに</t>
    <phoneticPr fontId="2"/>
  </si>
  <si>
    <t>鞍之国</t>
    <rPh sb="0" eb="1">
      <t>クラ</t>
    </rPh>
    <rPh sb="1" eb="2">
      <t>ノ</t>
    </rPh>
    <rPh sb="2" eb="3">
      <t>クニ</t>
    </rPh>
    <phoneticPr fontId="2"/>
  </si>
  <si>
    <t>宮崎１０回全１区</t>
    <rPh sb="0" eb="2">
      <t>ミヤザキ</t>
    </rPh>
    <rPh sb="4" eb="5">
      <t>カイ</t>
    </rPh>
    <rPh sb="5" eb="6">
      <t>ゼン</t>
    </rPh>
    <rPh sb="7" eb="8">
      <t>ク</t>
    </rPh>
    <phoneticPr fontId="2"/>
  </si>
  <si>
    <t>くらのぶ</t>
    <phoneticPr fontId="2"/>
  </si>
  <si>
    <t>倉信</t>
    <rPh sb="0" eb="1">
      <t>クラ</t>
    </rPh>
    <rPh sb="1" eb="2">
      <t>シン</t>
    </rPh>
    <phoneticPr fontId="2"/>
  </si>
  <si>
    <t>福徳</t>
    <rPh sb="0" eb="2">
      <t>フクトク</t>
    </rPh>
    <phoneticPr fontId="2"/>
  </si>
  <si>
    <t>くらま</t>
    <phoneticPr fontId="2"/>
  </si>
  <si>
    <t>鞍馬</t>
    <rPh sb="0" eb="2">
      <t>クラマ</t>
    </rPh>
    <phoneticPr fontId="2"/>
  </si>
  <si>
    <t>京都</t>
    <rPh sb="0" eb="2">
      <t>キョウト</t>
    </rPh>
    <phoneticPr fontId="2"/>
  </si>
  <si>
    <t>くらまてんぐ</t>
    <phoneticPr fontId="2"/>
  </si>
  <si>
    <t>鞍馬天狗</t>
    <rPh sb="0" eb="2">
      <t>クラマ</t>
    </rPh>
    <rPh sb="2" eb="4">
      <t>テング</t>
    </rPh>
    <phoneticPr fontId="2"/>
  </si>
  <si>
    <t>くりとみの１０</t>
    <phoneticPr fontId="2"/>
  </si>
  <si>
    <t>栗富の１０</t>
    <rPh sb="0" eb="1">
      <t>クリ</t>
    </rPh>
    <rPh sb="1" eb="2">
      <t>トミ</t>
    </rPh>
    <phoneticPr fontId="2"/>
  </si>
  <si>
    <t>くろはな</t>
    <phoneticPr fontId="2"/>
  </si>
  <si>
    <t>黒花</t>
    <rPh sb="0" eb="1">
      <t>クロ</t>
    </rPh>
    <rPh sb="1" eb="2">
      <t>ハナ</t>
    </rPh>
    <phoneticPr fontId="2"/>
  </si>
  <si>
    <t>第４下前</t>
    <rPh sb="0" eb="1">
      <t>ダイ</t>
    </rPh>
    <rPh sb="2" eb="4">
      <t>シモマエ</t>
    </rPh>
    <phoneticPr fontId="2"/>
  </si>
  <si>
    <t>ひば</t>
    <phoneticPr fontId="2"/>
  </si>
  <si>
    <t>軍鳳</t>
    <rPh sb="0" eb="1">
      <t>グン</t>
    </rPh>
    <rPh sb="1" eb="2">
      <t>ホウ</t>
    </rPh>
    <phoneticPr fontId="2"/>
  </si>
  <si>
    <t>めいほう</t>
    <phoneticPr fontId="2"/>
  </si>
  <si>
    <t>明鳳</t>
    <rPh sb="0" eb="1">
      <t>メイ</t>
    </rPh>
    <rPh sb="1" eb="2">
      <t>ホウ</t>
    </rPh>
    <phoneticPr fontId="2"/>
  </si>
  <si>
    <t>気高</t>
  </si>
  <si>
    <t>とよさん</t>
    <phoneticPr fontId="2"/>
  </si>
  <si>
    <t>豊参</t>
  </si>
  <si>
    <t>錦福</t>
  </si>
  <si>
    <t>げんよし</t>
    <phoneticPr fontId="2"/>
  </si>
  <si>
    <t>源吉</t>
  </si>
  <si>
    <t>ひろとも</t>
    <phoneticPr fontId="2"/>
  </si>
  <si>
    <t>宏友</t>
    <rPh sb="0" eb="1">
      <t>ヒロシ</t>
    </rPh>
    <rPh sb="1" eb="2">
      <t>トモ</t>
    </rPh>
    <phoneticPr fontId="2"/>
  </si>
  <si>
    <t>ごじゅうきゅうかわきた</t>
    <phoneticPr fontId="2"/>
  </si>
  <si>
    <t>けだかさかえ</t>
    <phoneticPr fontId="2"/>
  </si>
  <si>
    <t>気高栄</t>
    <rPh sb="0" eb="2">
      <t>ケダカ</t>
    </rPh>
    <rPh sb="2" eb="3">
      <t>サカ</t>
    </rPh>
    <phoneticPr fontId="2"/>
  </si>
  <si>
    <t>とよにしき</t>
    <phoneticPr fontId="2"/>
  </si>
  <si>
    <t>豊錦</t>
    <rPh sb="0" eb="1">
      <t>トヨ</t>
    </rPh>
    <rPh sb="1" eb="2">
      <t>ニシキ</t>
    </rPh>
    <phoneticPr fontId="2"/>
  </si>
  <si>
    <t>けだかつる</t>
    <phoneticPr fontId="2"/>
  </si>
  <si>
    <t>気高鶴</t>
    <rPh sb="0" eb="1">
      <t>ケ</t>
    </rPh>
    <rPh sb="1" eb="2">
      <t>ダカ</t>
    </rPh>
    <rPh sb="2" eb="3">
      <t>ツル</t>
    </rPh>
    <phoneticPr fontId="2"/>
  </si>
  <si>
    <t>気高富士</t>
    <rPh sb="0" eb="1">
      <t>ケ</t>
    </rPh>
    <rPh sb="1" eb="2">
      <t>ダカ</t>
    </rPh>
    <rPh sb="2" eb="4">
      <t>フジ</t>
    </rPh>
    <phoneticPr fontId="2"/>
  </si>
  <si>
    <t>けだかひかり</t>
    <phoneticPr fontId="2"/>
  </si>
  <si>
    <t>気高光</t>
    <rPh sb="0" eb="3">
      <t>ケダカヒカリ</t>
    </rPh>
    <phoneticPr fontId="2"/>
  </si>
  <si>
    <t>もりけだか</t>
    <phoneticPr fontId="2"/>
  </si>
  <si>
    <t>森気高</t>
    <rPh sb="0" eb="1">
      <t>モリ</t>
    </rPh>
    <rPh sb="1" eb="3">
      <t>ケダカ</t>
    </rPh>
    <phoneticPr fontId="2"/>
  </si>
  <si>
    <t>ふくけだか</t>
    <phoneticPr fontId="2"/>
  </si>
  <si>
    <t>福気高</t>
    <rPh sb="0" eb="1">
      <t>フク</t>
    </rPh>
    <rPh sb="1" eb="3">
      <t>ケダカ</t>
    </rPh>
    <phoneticPr fontId="2"/>
  </si>
  <si>
    <t>しょうしん</t>
    <phoneticPr fontId="2"/>
  </si>
  <si>
    <t>昭進</t>
    <rPh sb="0" eb="2">
      <t>アキスム</t>
    </rPh>
    <phoneticPr fontId="2"/>
  </si>
  <si>
    <t>ほくぎ</t>
    <phoneticPr fontId="2"/>
  </si>
  <si>
    <t>北義</t>
    <rPh sb="0" eb="1">
      <t>キタ</t>
    </rPh>
    <rPh sb="1" eb="2">
      <t>ギ</t>
    </rPh>
    <phoneticPr fontId="2"/>
  </si>
  <si>
    <t>玄廣土井</t>
    <rPh sb="2" eb="4">
      <t>ドイ</t>
    </rPh>
    <phoneticPr fontId="2"/>
  </si>
  <si>
    <t>鈴寅</t>
    <rPh sb="0" eb="1">
      <t>スズ</t>
    </rPh>
    <rPh sb="1" eb="2">
      <t>トラ</t>
    </rPh>
    <phoneticPr fontId="2"/>
  </si>
  <si>
    <t>しおはな</t>
    <phoneticPr fontId="2"/>
  </si>
  <si>
    <t>塩華</t>
    <rPh sb="0" eb="1">
      <t>シオ</t>
    </rPh>
    <rPh sb="1" eb="2">
      <t>ハナ</t>
    </rPh>
    <phoneticPr fontId="2"/>
  </si>
  <si>
    <t>ひさふく</t>
    <phoneticPr fontId="2"/>
  </si>
  <si>
    <t>喜福</t>
    <rPh sb="0" eb="1">
      <t>ヨロコ</t>
    </rPh>
    <rPh sb="1" eb="2">
      <t>フク</t>
    </rPh>
    <phoneticPr fontId="2"/>
  </si>
  <si>
    <t>けんさくら</t>
    <phoneticPr fontId="2"/>
  </si>
  <si>
    <t>賢桜</t>
    <rPh sb="0" eb="1">
      <t>ケン</t>
    </rPh>
    <rPh sb="1" eb="2">
      <t>サクラ</t>
    </rPh>
    <phoneticPr fontId="2"/>
  </si>
  <si>
    <t>けんざん</t>
    <phoneticPr fontId="2"/>
  </si>
  <si>
    <t>憲山</t>
    <rPh sb="0" eb="1">
      <t>ノリ</t>
    </rPh>
    <rPh sb="1" eb="2">
      <t>ヤマ</t>
    </rPh>
    <phoneticPr fontId="2"/>
  </si>
  <si>
    <t>けんじ</t>
    <phoneticPr fontId="2"/>
  </si>
  <si>
    <t>賢治</t>
    <rPh sb="1" eb="2">
      <t>オサム</t>
    </rPh>
    <phoneticPr fontId="2"/>
  </si>
  <si>
    <t>たから３</t>
    <phoneticPr fontId="2"/>
  </si>
  <si>
    <t>宝３</t>
    <rPh sb="0" eb="1">
      <t>タカラ</t>
    </rPh>
    <phoneticPr fontId="2"/>
  </si>
  <si>
    <t>だい１４えいこう</t>
    <phoneticPr fontId="2"/>
  </si>
  <si>
    <t>第１４栄光</t>
    <rPh sb="0" eb="1">
      <t>ダイ</t>
    </rPh>
    <rPh sb="3" eb="5">
      <t>エイコウ</t>
    </rPh>
    <phoneticPr fontId="2"/>
  </si>
  <si>
    <t>はなおか</t>
    <phoneticPr fontId="2"/>
  </si>
  <si>
    <t>花岡</t>
    <rPh sb="0" eb="1">
      <t>ハナ</t>
    </rPh>
    <rPh sb="1" eb="2">
      <t>オカ</t>
    </rPh>
    <phoneticPr fontId="2"/>
  </si>
  <si>
    <t>けんしげかつ</t>
    <phoneticPr fontId="2"/>
  </si>
  <si>
    <t>賢茂勝</t>
    <rPh sb="0" eb="1">
      <t>ケン</t>
    </rPh>
    <rPh sb="1" eb="2">
      <t>シゲ</t>
    </rPh>
    <rPh sb="2" eb="3">
      <t>カツ</t>
    </rPh>
    <phoneticPr fontId="2"/>
  </si>
  <si>
    <t>ふくはれ</t>
    <phoneticPr fontId="2"/>
  </si>
  <si>
    <t>福晴</t>
    <rPh sb="0" eb="1">
      <t>フク</t>
    </rPh>
    <rPh sb="1" eb="2">
      <t>ハレ</t>
    </rPh>
    <phoneticPr fontId="2"/>
  </si>
  <si>
    <t>深貞政</t>
  </si>
  <si>
    <t>だい５はなさかえ</t>
    <phoneticPr fontId="2"/>
  </si>
  <si>
    <t>第５花栄</t>
  </si>
  <si>
    <t>ひでもと</t>
    <phoneticPr fontId="2"/>
  </si>
  <si>
    <t>秀本</t>
    <rPh sb="0" eb="1">
      <t>シュウ</t>
    </rPh>
    <rPh sb="1" eb="2">
      <t>ホン</t>
    </rPh>
    <phoneticPr fontId="2"/>
  </si>
  <si>
    <t>こふじ５</t>
    <phoneticPr fontId="2"/>
  </si>
  <si>
    <t>もりふく</t>
    <phoneticPr fontId="2"/>
  </si>
  <si>
    <t>森福</t>
  </si>
  <si>
    <t>ふくふくしまね</t>
    <phoneticPr fontId="2"/>
  </si>
  <si>
    <t>福々（島根）</t>
    <rPh sb="0" eb="2">
      <t>フクブク</t>
    </rPh>
    <rPh sb="3" eb="5">
      <t>シマネ</t>
    </rPh>
    <phoneticPr fontId="2"/>
  </si>
  <si>
    <t>福泉２</t>
  </si>
  <si>
    <t>ひでもり</t>
    <phoneticPr fontId="2"/>
  </si>
  <si>
    <t>げんてい</t>
    <phoneticPr fontId="2"/>
  </si>
  <si>
    <t>源貞</t>
    <rPh sb="0" eb="1">
      <t>ゲン</t>
    </rPh>
    <rPh sb="1" eb="2">
      <t>テイ</t>
    </rPh>
    <phoneticPr fontId="2"/>
  </si>
  <si>
    <t>けんなみ</t>
    <phoneticPr fontId="2"/>
  </si>
  <si>
    <t>賢波</t>
    <rPh sb="0" eb="1">
      <t>ケンナミ</t>
    </rPh>
    <phoneticPr fontId="2"/>
  </si>
  <si>
    <t>糸城</t>
    <rPh sb="0" eb="1">
      <t>イトシロ</t>
    </rPh>
    <rPh sb="1" eb="2">
      <t>シロ</t>
    </rPh>
    <phoneticPr fontId="2"/>
  </si>
  <si>
    <t>げんのうさかえ</t>
    <phoneticPr fontId="2"/>
  </si>
  <si>
    <t>玄能栄</t>
    <rPh sb="0" eb="1">
      <t>ゲン</t>
    </rPh>
    <rPh sb="1" eb="2">
      <t>ノウ</t>
    </rPh>
    <rPh sb="2" eb="3">
      <t>サカエ</t>
    </rPh>
    <phoneticPr fontId="2"/>
  </si>
  <si>
    <t>ながらい</t>
    <phoneticPr fontId="2"/>
  </si>
  <si>
    <t>長頼</t>
    <rPh sb="0" eb="1">
      <t>ナガ</t>
    </rPh>
    <phoneticPr fontId="2"/>
  </si>
  <si>
    <t>けんふじ</t>
    <phoneticPr fontId="2"/>
  </si>
  <si>
    <t>憲藤</t>
    <rPh sb="0" eb="1">
      <t>ケン</t>
    </rPh>
    <rPh sb="1" eb="2">
      <t>フジ</t>
    </rPh>
    <phoneticPr fontId="2"/>
  </si>
  <si>
    <t>みやたき</t>
    <phoneticPr fontId="2"/>
  </si>
  <si>
    <t>宮滝</t>
    <rPh sb="0" eb="1">
      <t>ミヤ</t>
    </rPh>
    <rPh sb="1" eb="2">
      <t>タキ</t>
    </rPh>
    <phoneticPr fontId="2"/>
  </si>
  <si>
    <t>源吉</t>
    <rPh sb="0" eb="1">
      <t>ゲン</t>
    </rPh>
    <rPh sb="1" eb="2">
      <t>ヨシ</t>
    </rPh>
    <phoneticPr fontId="2"/>
  </si>
  <si>
    <t>こううん</t>
    <phoneticPr fontId="2"/>
  </si>
  <si>
    <t>幸運</t>
    <rPh sb="0" eb="2">
      <t>コウウン</t>
    </rPh>
    <phoneticPr fontId="2"/>
  </si>
  <si>
    <t>こうえい</t>
    <phoneticPr fontId="2"/>
  </si>
  <si>
    <t>高栄（島根）</t>
    <rPh sb="0" eb="1">
      <t>タカ</t>
    </rPh>
    <rPh sb="1" eb="2">
      <t>エイ</t>
    </rPh>
    <rPh sb="3" eb="5">
      <t>シマネ</t>
    </rPh>
    <phoneticPr fontId="2"/>
  </si>
  <si>
    <t>弘栄（宮崎）</t>
    <rPh sb="0" eb="1">
      <t>コウ</t>
    </rPh>
    <rPh sb="1" eb="2">
      <t>エイ</t>
    </rPh>
    <rPh sb="3" eb="5">
      <t>ミヤザキ</t>
    </rPh>
    <phoneticPr fontId="2"/>
  </si>
  <si>
    <t>だい６えいこう</t>
    <phoneticPr fontId="2"/>
  </si>
  <si>
    <t>第６栄光</t>
    <rPh sb="0" eb="1">
      <t>ダイ</t>
    </rPh>
    <rPh sb="2" eb="4">
      <t>エイコウ</t>
    </rPh>
    <phoneticPr fontId="2"/>
  </si>
  <si>
    <t>こうたか</t>
    <phoneticPr fontId="2"/>
  </si>
  <si>
    <t>高崇</t>
    <rPh sb="0" eb="1">
      <t>コウ</t>
    </rPh>
    <rPh sb="1" eb="2">
      <t>タカ</t>
    </rPh>
    <phoneticPr fontId="2"/>
  </si>
  <si>
    <t>こうの</t>
    <phoneticPr fontId="2"/>
  </si>
  <si>
    <t>高野</t>
    <rPh sb="0" eb="2">
      <t>コウノ</t>
    </rPh>
    <phoneticPr fontId="2"/>
  </si>
  <si>
    <t>ふくはな</t>
    <phoneticPr fontId="2"/>
  </si>
  <si>
    <t>福花</t>
    <rPh sb="0" eb="1">
      <t>フク</t>
    </rPh>
    <rPh sb="1" eb="2">
      <t>ハナ</t>
    </rPh>
    <phoneticPr fontId="2"/>
  </si>
  <si>
    <t>幸福１(岡山）</t>
    <rPh sb="0" eb="2">
      <t>コウフク</t>
    </rPh>
    <rPh sb="4" eb="6">
      <t>オカヤマ</t>
    </rPh>
    <phoneticPr fontId="2"/>
  </si>
  <si>
    <t>やまはな</t>
    <phoneticPr fontId="2"/>
  </si>
  <si>
    <t>山花</t>
    <rPh sb="0" eb="2">
      <t>ヤマハナ</t>
    </rPh>
    <phoneticPr fontId="2"/>
  </si>
  <si>
    <t>だい３５ひのもと</t>
    <phoneticPr fontId="2"/>
  </si>
  <si>
    <t>第３５日の本</t>
    <rPh sb="0" eb="1">
      <t>ダイ</t>
    </rPh>
    <rPh sb="3" eb="4">
      <t>ヒ</t>
    </rPh>
    <rPh sb="5" eb="6">
      <t>モト</t>
    </rPh>
    <phoneticPr fontId="2"/>
  </si>
  <si>
    <t>こうふく１かごしま</t>
    <phoneticPr fontId="2"/>
  </si>
  <si>
    <t>幸福１(鹿児島）</t>
    <rPh sb="0" eb="2">
      <t>コウフク</t>
    </rPh>
    <rPh sb="4" eb="7">
      <t>カゴシマ</t>
    </rPh>
    <phoneticPr fontId="2"/>
  </si>
  <si>
    <t>こうふく３</t>
    <phoneticPr fontId="2"/>
  </si>
  <si>
    <t>こうふくいち</t>
    <phoneticPr fontId="2"/>
  </si>
  <si>
    <t>幸福一</t>
    <rPh sb="0" eb="2">
      <t>コウフク</t>
    </rPh>
    <rPh sb="2" eb="3">
      <t>イチ</t>
    </rPh>
    <phoneticPr fontId="2"/>
  </si>
  <si>
    <t>こうふくどい</t>
    <phoneticPr fontId="2"/>
  </si>
  <si>
    <t>幸福土井</t>
    <rPh sb="0" eb="2">
      <t>コウフク</t>
    </rPh>
    <rPh sb="2" eb="4">
      <t>ドイ</t>
    </rPh>
    <phoneticPr fontId="2"/>
  </si>
  <si>
    <t>やすゆきどい</t>
    <phoneticPr fontId="2"/>
  </si>
  <si>
    <t>安幸土井</t>
    <rPh sb="0" eb="1">
      <t>ヤス</t>
    </rPh>
    <rPh sb="1" eb="2">
      <t>ユキ</t>
    </rPh>
    <rPh sb="2" eb="4">
      <t>ドイ</t>
    </rPh>
    <phoneticPr fontId="2"/>
  </si>
  <si>
    <t>香峰</t>
    <rPh sb="0" eb="1">
      <t>カオ</t>
    </rPh>
    <rPh sb="1" eb="2">
      <t>ミネ</t>
    </rPh>
    <phoneticPr fontId="2"/>
  </si>
  <si>
    <t>こうやすいと</t>
    <phoneticPr fontId="2"/>
  </si>
  <si>
    <t>広安糸</t>
    <rPh sb="0" eb="1">
      <t>ヒロ</t>
    </rPh>
    <rPh sb="1" eb="2">
      <t>ヤス</t>
    </rPh>
    <rPh sb="2" eb="3">
      <t>イト</t>
    </rPh>
    <phoneticPr fontId="2"/>
  </si>
  <si>
    <t>こうよう</t>
    <phoneticPr fontId="2"/>
  </si>
  <si>
    <t>紅葉</t>
    <rPh sb="0" eb="2">
      <t>コウヨウ</t>
    </rPh>
    <phoneticPr fontId="2"/>
  </si>
  <si>
    <t>はくおか</t>
    <phoneticPr fontId="2"/>
  </si>
  <si>
    <t>伯丘</t>
    <rPh sb="0" eb="1">
      <t>ハク</t>
    </rPh>
    <rPh sb="1" eb="2">
      <t>オカ</t>
    </rPh>
    <phoneticPr fontId="2"/>
  </si>
  <si>
    <t>こうよう３</t>
    <phoneticPr fontId="2"/>
  </si>
  <si>
    <t>紅葉３</t>
    <rPh sb="0" eb="2">
      <t>コウヨウ</t>
    </rPh>
    <phoneticPr fontId="2"/>
  </si>
  <si>
    <t>こうりゅう</t>
    <phoneticPr fontId="2"/>
  </si>
  <si>
    <t>光竜</t>
    <rPh sb="0" eb="1">
      <t>ヒカリ</t>
    </rPh>
    <rPh sb="1" eb="2">
      <t>リュウ</t>
    </rPh>
    <phoneticPr fontId="2"/>
  </si>
  <si>
    <t>益広</t>
    <rPh sb="0" eb="1">
      <t>マス</t>
    </rPh>
    <rPh sb="1" eb="2">
      <t>ヒロ</t>
    </rPh>
    <phoneticPr fontId="2"/>
  </si>
  <si>
    <t>しょうげん</t>
    <phoneticPr fontId="2"/>
  </si>
  <si>
    <t>昭源</t>
    <rPh sb="0" eb="1">
      <t>アキラ</t>
    </rPh>
    <rPh sb="1" eb="2">
      <t>ミナモト</t>
    </rPh>
    <phoneticPr fontId="2"/>
  </si>
  <si>
    <t>ごくう２８６</t>
    <phoneticPr fontId="2"/>
  </si>
  <si>
    <t>悟空２８６</t>
    <rPh sb="0" eb="2">
      <t>ゴクウ</t>
    </rPh>
    <phoneticPr fontId="2"/>
  </si>
  <si>
    <t>ごくう７の８</t>
    <phoneticPr fontId="2"/>
  </si>
  <si>
    <t>悟空７の８</t>
    <rPh sb="0" eb="2">
      <t>ゴクウ</t>
    </rPh>
    <phoneticPr fontId="2"/>
  </si>
  <si>
    <t>こくらたか</t>
    <phoneticPr fontId="2"/>
  </si>
  <si>
    <t>小倉高</t>
    <rPh sb="0" eb="2">
      <t>コクラ</t>
    </rPh>
    <rPh sb="2" eb="3">
      <t>タカ</t>
    </rPh>
    <phoneticPr fontId="2"/>
  </si>
  <si>
    <t>こくらよし</t>
    <phoneticPr fontId="2"/>
  </si>
  <si>
    <t>小倉吉</t>
    <rPh sb="0" eb="1">
      <t>コ</t>
    </rPh>
    <rPh sb="1" eb="3">
      <t>クラヨシ</t>
    </rPh>
    <phoneticPr fontId="2"/>
  </si>
  <si>
    <t>こしてるまさ</t>
    <phoneticPr fontId="2"/>
  </si>
  <si>
    <t>越照昌</t>
    <rPh sb="0" eb="1">
      <t>コシ</t>
    </rPh>
    <rPh sb="1" eb="2">
      <t>テル</t>
    </rPh>
    <rPh sb="2" eb="3">
      <t>マサ</t>
    </rPh>
    <phoneticPr fontId="2"/>
  </si>
  <si>
    <t>ふたまつの５</t>
    <phoneticPr fontId="2"/>
  </si>
  <si>
    <t>五九川北</t>
    <rPh sb="0" eb="2">
      <t>５９</t>
    </rPh>
    <rPh sb="2" eb="4">
      <t>カワキタ</t>
    </rPh>
    <phoneticPr fontId="2"/>
  </si>
  <si>
    <t>ことしげ</t>
    <phoneticPr fontId="2"/>
  </si>
  <si>
    <t>琴重</t>
    <rPh sb="0" eb="1">
      <t>コト</t>
    </rPh>
    <rPh sb="1" eb="2">
      <t>シゲ</t>
    </rPh>
    <phoneticPr fontId="2"/>
  </si>
  <si>
    <t>みつしげおおいた</t>
    <phoneticPr fontId="2"/>
  </si>
  <si>
    <t>満重（大分）</t>
    <rPh sb="0" eb="1">
      <t>マン</t>
    </rPh>
    <rPh sb="1" eb="2">
      <t>シゲ</t>
    </rPh>
    <rPh sb="3" eb="5">
      <t>オオイタ</t>
    </rPh>
    <phoneticPr fontId="2"/>
  </si>
  <si>
    <t>Ｐ黒７４１</t>
    <rPh sb="1" eb="2">
      <t>クロ</t>
    </rPh>
    <phoneticPr fontId="2"/>
  </si>
  <si>
    <t>ことてるやす</t>
    <phoneticPr fontId="2"/>
  </si>
  <si>
    <t>琴照安</t>
    <rPh sb="0" eb="1">
      <t>コト</t>
    </rPh>
    <rPh sb="1" eb="2">
      <t>テ</t>
    </rPh>
    <rPh sb="2" eb="3">
      <t>ヤス</t>
    </rPh>
    <phoneticPr fontId="2"/>
  </si>
  <si>
    <t>Ｐ黒７４２</t>
    <rPh sb="1" eb="2">
      <t>クロ</t>
    </rPh>
    <phoneticPr fontId="2"/>
  </si>
  <si>
    <t>ことのはな</t>
    <phoneticPr fontId="2"/>
  </si>
  <si>
    <t>古都乃花</t>
    <rPh sb="0" eb="2">
      <t>コト</t>
    </rPh>
    <rPh sb="2" eb="3">
      <t>ノ</t>
    </rPh>
    <rPh sb="3" eb="4">
      <t>ハナ</t>
    </rPh>
    <phoneticPr fontId="2"/>
  </si>
  <si>
    <t>ことふくさかえ</t>
    <phoneticPr fontId="2"/>
  </si>
  <si>
    <t>琴福栄</t>
    <rPh sb="0" eb="1">
      <t>コト</t>
    </rPh>
    <rPh sb="1" eb="2">
      <t>フク</t>
    </rPh>
    <rPh sb="2" eb="3">
      <t>サカエ</t>
    </rPh>
    <phoneticPr fontId="2"/>
  </si>
  <si>
    <t>事業団１７</t>
    <rPh sb="0" eb="3">
      <t>ジギョウダン</t>
    </rPh>
    <phoneticPr fontId="2"/>
  </si>
  <si>
    <t>こばやし</t>
    <phoneticPr fontId="2"/>
  </si>
  <si>
    <t>小林</t>
    <rPh sb="0" eb="2">
      <t>コバヤシ</t>
    </rPh>
    <phoneticPr fontId="2"/>
  </si>
  <si>
    <t>だい３こうりゅう</t>
    <phoneticPr fontId="2"/>
  </si>
  <si>
    <t>第３光隆</t>
    <rPh sb="0" eb="1">
      <t>ダイ</t>
    </rPh>
    <rPh sb="2" eb="3">
      <t>コウ</t>
    </rPh>
    <rPh sb="3" eb="4">
      <t>リュウ</t>
    </rPh>
    <phoneticPr fontId="2"/>
  </si>
  <si>
    <t>小藤５</t>
    <rPh sb="0" eb="2">
      <t>コフジ</t>
    </rPh>
    <phoneticPr fontId="2"/>
  </si>
  <si>
    <t>さかえ１３</t>
    <phoneticPr fontId="2"/>
  </si>
  <si>
    <t>栄１３</t>
    <rPh sb="0" eb="1">
      <t>サカエ</t>
    </rPh>
    <phoneticPr fontId="2"/>
  </si>
  <si>
    <t>だい３よしはな</t>
    <phoneticPr fontId="2"/>
  </si>
  <si>
    <t>第３吉花</t>
    <rPh sb="0" eb="1">
      <t>ダイ</t>
    </rPh>
    <rPh sb="2" eb="3">
      <t>ヨシ</t>
    </rPh>
    <rPh sb="3" eb="4">
      <t>ハナ</t>
    </rPh>
    <phoneticPr fontId="2"/>
  </si>
  <si>
    <t>さかえ４０４</t>
    <phoneticPr fontId="2"/>
  </si>
  <si>
    <t>栄４０４</t>
    <rPh sb="0" eb="1">
      <t>サカエ</t>
    </rPh>
    <phoneticPr fontId="2"/>
  </si>
  <si>
    <t>八重栄</t>
    <rPh sb="0" eb="3">
      <t>ヤエサカエ</t>
    </rPh>
    <phoneticPr fontId="2"/>
  </si>
  <si>
    <t>だい１０しんざか</t>
    <phoneticPr fontId="2"/>
  </si>
  <si>
    <t>第１０新坂</t>
    <rPh sb="0" eb="1">
      <t>ダイ</t>
    </rPh>
    <rPh sb="3" eb="5">
      <t>シンザカ</t>
    </rPh>
    <phoneticPr fontId="2"/>
  </si>
  <si>
    <t>だい２としひろ</t>
    <phoneticPr fontId="2"/>
  </si>
  <si>
    <t>第２寿広</t>
    <rPh sb="0" eb="1">
      <t>ダイ２トシヒロ</t>
    </rPh>
    <rPh sb="2" eb="3">
      <t>トシヒロ_x0000__x0000_</t>
    </rPh>
    <phoneticPr fontId="2"/>
  </si>
  <si>
    <t>さかえふく</t>
    <phoneticPr fontId="2"/>
  </si>
  <si>
    <t>栄福</t>
    <rPh sb="0" eb="1">
      <t>サカ</t>
    </rPh>
    <rPh sb="1" eb="2">
      <t>フク</t>
    </rPh>
    <phoneticPr fontId="2"/>
  </si>
  <si>
    <t>さかえまさ</t>
    <phoneticPr fontId="2"/>
  </si>
  <si>
    <t>栄政</t>
    <rPh sb="0" eb="1">
      <t>サカ</t>
    </rPh>
    <rPh sb="1" eb="2">
      <t>セイ</t>
    </rPh>
    <phoneticPr fontId="2"/>
  </si>
  <si>
    <t>さかえみやざき</t>
    <phoneticPr fontId="2"/>
  </si>
  <si>
    <t>栄（宮崎）</t>
    <rPh sb="0" eb="1">
      <t>サカ</t>
    </rPh>
    <rPh sb="2" eb="4">
      <t>ミヤザキ</t>
    </rPh>
    <phoneticPr fontId="2"/>
  </si>
  <si>
    <t>さかもと</t>
    <phoneticPr fontId="2"/>
  </si>
  <si>
    <t>坂本</t>
    <rPh sb="0" eb="2">
      <t>サカモト</t>
    </rPh>
    <phoneticPr fontId="2"/>
  </si>
  <si>
    <t>さきお</t>
    <phoneticPr fontId="2"/>
  </si>
  <si>
    <t>幸紀雄</t>
    <rPh sb="0" eb="1">
      <t>ユキ</t>
    </rPh>
    <rPh sb="1" eb="2">
      <t>キ</t>
    </rPh>
    <rPh sb="2" eb="3">
      <t>オス</t>
    </rPh>
    <phoneticPr fontId="2"/>
  </si>
  <si>
    <t>徳重</t>
    <rPh sb="0" eb="2">
      <t>トクシゲ</t>
    </rPh>
    <phoneticPr fontId="2"/>
  </si>
  <si>
    <t>さくらかげふじ</t>
    <phoneticPr fontId="2"/>
  </si>
  <si>
    <t>桜景藤</t>
    <rPh sb="0" eb="1">
      <t>サクラ</t>
    </rPh>
    <rPh sb="1" eb="2">
      <t>ケイ</t>
    </rPh>
    <rPh sb="2" eb="3">
      <t>フジ</t>
    </rPh>
    <phoneticPr fontId="2"/>
  </si>
  <si>
    <t>第９高神</t>
    <rPh sb="0" eb="1">
      <t>ダイ</t>
    </rPh>
    <rPh sb="2" eb="4">
      <t>タカガミ</t>
    </rPh>
    <phoneticPr fontId="2"/>
  </si>
  <si>
    <t>さくらきんぞう</t>
    <phoneticPr fontId="2"/>
  </si>
  <si>
    <t>桜金三</t>
    <rPh sb="0" eb="1">
      <t>サクラ</t>
    </rPh>
    <rPh sb="1" eb="3">
      <t>キンゾウ</t>
    </rPh>
    <phoneticPr fontId="2"/>
  </si>
  <si>
    <t>さくらただりく</t>
    <phoneticPr fontId="2"/>
  </si>
  <si>
    <t>桜忠陸</t>
    <rPh sb="0" eb="1">
      <t>サクラ</t>
    </rPh>
    <rPh sb="1" eb="2">
      <t>チュウ</t>
    </rPh>
    <rPh sb="2" eb="3">
      <t>リク</t>
    </rPh>
    <phoneticPr fontId="2"/>
  </si>
  <si>
    <t>賢晴</t>
    <rPh sb="0" eb="1">
      <t>ケン</t>
    </rPh>
    <rPh sb="1" eb="2">
      <t>セイ</t>
    </rPh>
    <phoneticPr fontId="2"/>
  </si>
  <si>
    <t>しろざくら</t>
    <phoneticPr fontId="2"/>
  </si>
  <si>
    <t>城桜</t>
    <rPh sb="0" eb="1">
      <t>シロ</t>
    </rPh>
    <rPh sb="1" eb="2">
      <t>ザクラ</t>
    </rPh>
    <phoneticPr fontId="2"/>
  </si>
  <si>
    <t>富士寿恵６</t>
    <rPh sb="0" eb="2">
      <t>フジ</t>
    </rPh>
    <rPh sb="2" eb="3">
      <t>ジュ</t>
    </rPh>
    <rPh sb="3" eb="4">
      <t>エ</t>
    </rPh>
    <phoneticPr fontId="2"/>
  </si>
  <si>
    <t>だい３０かじや</t>
    <phoneticPr fontId="2"/>
  </si>
  <si>
    <t>第３０梶屋</t>
    <rPh sb="0" eb="1">
      <t>ダイ</t>
    </rPh>
    <rPh sb="3" eb="4">
      <t>カジ</t>
    </rPh>
    <rPh sb="4" eb="5">
      <t>ヤ</t>
    </rPh>
    <phoneticPr fontId="2"/>
  </si>
  <si>
    <t>さくらふぶき</t>
    <phoneticPr fontId="2"/>
  </si>
  <si>
    <t>桜吹雪</t>
    <rPh sb="0" eb="1">
      <t>サクラ</t>
    </rPh>
    <rPh sb="1" eb="3">
      <t>フブキ</t>
    </rPh>
    <phoneticPr fontId="2"/>
  </si>
  <si>
    <t>たけみち</t>
    <phoneticPr fontId="2"/>
  </si>
  <si>
    <t>竹道</t>
    <rPh sb="0" eb="1">
      <t>タケ</t>
    </rPh>
    <rPh sb="1" eb="2">
      <t>ミチ</t>
    </rPh>
    <phoneticPr fontId="2"/>
  </si>
  <si>
    <t>ＴＷ１６</t>
    <phoneticPr fontId="2"/>
  </si>
  <si>
    <t>さくらみち</t>
    <phoneticPr fontId="2"/>
  </si>
  <si>
    <t>桜美知</t>
    <rPh sb="0" eb="1">
      <t>サクラ</t>
    </rPh>
    <rPh sb="1" eb="2">
      <t>ビ</t>
    </rPh>
    <rPh sb="2" eb="3">
      <t>シ</t>
    </rPh>
    <phoneticPr fontId="2"/>
  </si>
  <si>
    <t>平茂晴</t>
    <rPh sb="0" eb="1">
      <t>タイラ</t>
    </rPh>
    <rPh sb="1" eb="3">
      <t>シゲハル</t>
    </rPh>
    <phoneticPr fontId="2"/>
  </si>
  <si>
    <t>さくらやすいと</t>
    <phoneticPr fontId="2"/>
  </si>
  <si>
    <t>桜安糸</t>
    <rPh sb="0" eb="1">
      <t>サクラ</t>
    </rPh>
    <rPh sb="1" eb="3">
      <t>ヤスイト</t>
    </rPh>
    <phoneticPr fontId="2"/>
  </si>
  <si>
    <t>やすいとふく</t>
    <phoneticPr fontId="2"/>
  </si>
  <si>
    <t>安糸福</t>
    <rPh sb="0" eb="2">
      <t>ヤスイト</t>
    </rPh>
    <rPh sb="2" eb="3">
      <t>フク</t>
    </rPh>
    <phoneticPr fontId="2"/>
  </si>
  <si>
    <t>さたけだか</t>
    <phoneticPr fontId="2"/>
  </si>
  <si>
    <t>佐多気高</t>
    <rPh sb="0" eb="2">
      <t>サタ</t>
    </rPh>
    <rPh sb="2" eb="4">
      <t>ケダカ</t>
    </rPh>
    <phoneticPr fontId="2"/>
  </si>
  <si>
    <t>宝政</t>
    <rPh sb="0" eb="1">
      <t>ホウ</t>
    </rPh>
    <rPh sb="1" eb="2">
      <t>セイ</t>
    </rPh>
    <phoneticPr fontId="2"/>
  </si>
  <si>
    <t>さだれい</t>
    <phoneticPr fontId="2"/>
  </si>
  <si>
    <t>定礼</t>
    <rPh sb="0" eb="1">
      <t>サダ</t>
    </rPh>
    <rPh sb="1" eb="2">
      <t>レイ</t>
    </rPh>
    <phoneticPr fontId="2"/>
  </si>
  <si>
    <t>さちたにふく</t>
    <phoneticPr fontId="2"/>
  </si>
  <si>
    <t>幸谷福</t>
    <rPh sb="0" eb="1">
      <t>サチ</t>
    </rPh>
    <rPh sb="1" eb="2">
      <t>タニ</t>
    </rPh>
    <rPh sb="2" eb="3">
      <t>フク</t>
    </rPh>
    <phoneticPr fontId="2"/>
  </si>
  <si>
    <t>さちはる</t>
    <phoneticPr fontId="2"/>
  </si>
  <si>
    <t>幸春</t>
    <rPh sb="0" eb="2">
      <t>サチハル</t>
    </rPh>
    <phoneticPr fontId="2"/>
  </si>
  <si>
    <t>たにやすどい</t>
    <phoneticPr fontId="2"/>
  </si>
  <si>
    <t>谷安土井</t>
    <rPh sb="0" eb="4">
      <t>タニヤスドイ</t>
    </rPh>
    <phoneticPr fontId="2"/>
  </si>
  <si>
    <t>さちひさ</t>
    <phoneticPr fontId="2"/>
  </si>
  <si>
    <t>幸久</t>
    <rPh sb="0" eb="2">
      <t>サチヒサ</t>
    </rPh>
    <phoneticPr fontId="2"/>
  </si>
  <si>
    <t>みつひろなみ</t>
    <phoneticPr fontId="2"/>
  </si>
  <si>
    <t>光廣波</t>
    <rPh sb="0" eb="1">
      <t>ミツヒロナミ</t>
    </rPh>
    <rPh sb="1" eb="2">
      <t>ヒロタ</t>
    </rPh>
    <rPh sb="2" eb="3">
      <t>ナミ</t>
    </rPh>
    <phoneticPr fontId="2"/>
  </si>
  <si>
    <t>くろひろどい</t>
    <phoneticPr fontId="2"/>
  </si>
  <si>
    <t>玄廣土井</t>
    <rPh sb="0" eb="1">
      <t>クロウト</t>
    </rPh>
    <rPh sb="1" eb="2">
      <t>ヒロ</t>
    </rPh>
    <rPh sb="2" eb="4">
      <t>ドイ</t>
    </rPh>
    <phoneticPr fontId="2"/>
  </si>
  <si>
    <t>さちひら</t>
    <phoneticPr fontId="2"/>
  </si>
  <si>
    <t>幸平</t>
    <rPh sb="0" eb="2">
      <t>サチヒラ</t>
    </rPh>
    <phoneticPr fontId="2"/>
  </si>
  <si>
    <t>だい６けだか</t>
    <phoneticPr fontId="2"/>
  </si>
  <si>
    <t>第６気高</t>
    <rPh sb="0" eb="1">
      <t>ダイ</t>
    </rPh>
    <rPh sb="2" eb="4">
      <t>ケダカ</t>
    </rPh>
    <phoneticPr fontId="2"/>
  </si>
  <si>
    <t>さちふじ</t>
    <phoneticPr fontId="2"/>
  </si>
  <si>
    <t>幸藤</t>
    <rPh sb="0" eb="2">
      <t>サチフジ</t>
    </rPh>
    <phoneticPr fontId="2"/>
  </si>
  <si>
    <t>安千代土井</t>
    <rPh sb="0" eb="5">
      <t>ヤスチヨドイ</t>
    </rPh>
    <phoneticPr fontId="2"/>
  </si>
  <si>
    <t>とくふじどい</t>
    <phoneticPr fontId="2"/>
  </si>
  <si>
    <t>徳藤土井</t>
    <rPh sb="0" eb="4">
      <t>トクフジドイ</t>
    </rPh>
    <phoneticPr fontId="2"/>
  </si>
  <si>
    <t>茂内波</t>
    <rPh sb="0" eb="1">
      <t>シゲウチナミ</t>
    </rPh>
    <phoneticPr fontId="2"/>
  </si>
  <si>
    <t>さちまさ</t>
    <phoneticPr fontId="2"/>
  </si>
  <si>
    <t>幸政</t>
    <rPh sb="0" eb="1">
      <t>ユキ</t>
    </rPh>
    <rPh sb="1" eb="2">
      <t>セイ</t>
    </rPh>
    <phoneticPr fontId="2"/>
  </si>
  <si>
    <t>川幸</t>
    <rPh sb="0" eb="1">
      <t>カワ</t>
    </rPh>
    <rPh sb="1" eb="2">
      <t>ユキ</t>
    </rPh>
    <phoneticPr fontId="2"/>
  </si>
  <si>
    <t>糸晴（佐賀）</t>
    <rPh sb="0" eb="1">
      <t>イト</t>
    </rPh>
    <rPh sb="1" eb="2">
      <t>ハ</t>
    </rPh>
    <rPh sb="3" eb="5">
      <t>サガ</t>
    </rPh>
    <phoneticPr fontId="2"/>
  </si>
  <si>
    <t>ふくはぎ</t>
    <phoneticPr fontId="2"/>
  </si>
  <si>
    <t>福萩</t>
    <rPh sb="0" eb="1">
      <t>フク</t>
    </rPh>
    <rPh sb="1" eb="2">
      <t>ハギ</t>
    </rPh>
    <phoneticPr fontId="2"/>
  </si>
  <si>
    <t>さちやす２</t>
    <phoneticPr fontId="2"/>
  </si>
  <si>
    <t>幸安２</t>
    <rPh sb="0" eb="2">
      <t>サチヤス</t>
    </rPh>
    <phoneticPr fontId="2"/>
  </si>
  <si>
    <t>茅菊波</t>
    <rPh sb="0" eb="1">
      <t>カヤキクナミ</t>
    </rPh>
    <rPh sb="1" eb="3">
      <t>キクナミ_x0000_</t>
    </rPh>
    <phoneticPr fontId="2"/>
  </si>
  <si>
    <t>薩摩</t>
    <rPh sb="0" eb="2">
      <t>サツマ</t>
    </rPh>
    <phoneticPr fontId="2"/>
  </si>
  <si>
    <t>だい７４おおもと</t>
    <phoneticPr fontId="2"/>
  </si>
  <si>
    <t>第７４大本</t>
    <rPh sb="0" eb="1">
      <t>ダイ</t>
    </rPh>
    <rPh sb="3" eb="5">
      <t>オオモト</t>
    </rPh>
    <phoneticPr fontId="2"/>
  </si>
  <si>
    <t>さつまはやと</t>
    <phoneticPr fontId="2"/>
  </si>
  <si>
    <t>薩摩隼人</t>
    <rPh sb="0" eb="2">
      <t>サツマ</t>
    </rPh>
    <rPh sb="2" eb="4">
      <t>ハヤト</t>
    </rPh>
    <phoneticPr fontId="2"/>
  </si>
  <si>
    <t>だいざんながさき</t>
    <phoneticPr fontId="2"/>
  </si>
  <si>
    <t>さとのかみ</t>
    <phoneticPr fontId="2"/>
  </si>
  <si>
    <t>里乃神</t>
    <rPh sb="0" eb="1">
      <t>サトノカミ</t>
    </rPh>
    <rPh sb="1" eb="3">
      <t>ノカミ_x0006_</t>
    </rPh>
    <phoneticPr fontId="2"/>
  </si>
  <si>
    <t>ふくさかえかごしま</t>
    <phoneticPr fontId="2"/>
  </si>
  <si>
    <t>福栄（鹿児島）</t>
    <rPh sb="0" eb="1">
      <t>フク</t>
    </rPh>
    <rPh sb="1" eb="2">
      <t>サカエ</t>
    </rPh>
    <rPh sb="3" eb="6">
      <t>カゴシマ</t>
    </rPh>
    <phoneticPr fontId="2"/>
  </si>
  <si>
    <t>さとはなふじ</t>
    <phoneticPr fontId="2"/>
  </si>
  <si>
    <t>郷花富士</t>
    <rPh sb="0" eb="1">
      <t>ゴウ</t>
    </rPh>
    <rPh sb="1" eb="2">
      <t>ハナ</t>
    </rPh>
    <rPh sb="2" eb="4">
      <t>フジ</t>
    </rPh>
    <phoneticPr fontId="2"/>
  </si>
  <si>
    <t>さとひさ</t>
    <phoneticPr fontId="2"/>
  </si>
  <si>
    <t>郷久</t>
    <rPh sb="0" eb="1">
      <t>ゴウ</t>
    </rPh>
    <rPh sb="1" eb="2">
      <t>ヒサ</t>
    </rPh>
    <phoneticPr fontId="2"/>
  </si>
  <si>
    <t>はなさと</t>
    <phoneticPr fontId="2"/>
  </si>
  <si>
    <t>花郷</t>
    <rPh sb="0" eb="1">
      <t>ハナ</t>
    </rPh>
    <rPh sb="1" eb="2">
      <t>サト</t>
    </rPh>
    <phoneticPr fontId="2"/>
  </si>
  <si>
    <t>さとひろ</t>
    <phoneticPr fontId="2"/>
  </si>
  <si>
    <t>郷広</t>
    <rPh sb="0" eb="1">
      <t>ゴウ</t>
    </rPh>
    <rPh sb="1" eb="2">
      <t>ヒロ</t>
    </rPh>
    <phoneticPr fontId="2"/>
  </si>
  <si>
    <t>さとりき</t>
    <phoneticPr fontId="2"/>
  </si>
  <si>
    <t>郷力</t>
    <rPh sb="0" eb="1">
      <t>ゴウ</t>
    </rPh>
    <rPh sb="1" eb="2">
      <t>チカラ</t>
    </rPh>
    <phoneticPr fontId="2"/>
  </si>
  <si>
    <t>さともん</t>
    <phoneticPr fontId="2"/>
  </si>
  <si>
    <t>郷門</t>
    <rPh sb="0" eb="1">
      <t>サト</t>
    </rPh>
    <rPh sb="1" eb="2">
      <t>モン</t>
    </rPh>
    <phoneticPr fontId="2"/>
  </si>
  <si>
    <t>さとりゅう</t>
    <phoneticPr fontId="2"/>
  </si>
  <si>
    <t>郷隆</t>
    <rPh sb="0" eb="1">
      <t>サト</t>
    </rPh>
    <rPh sb="1" eb="2">
      <t>タカ</t>
    </rPh>
    <phoneticPr fontId="2"/>
  </si>
  <si>
    <t>だい８８ことぶき</t>
    <phoneticPr fontId="2"/>
  </si>
  <si>
    <t>第８８寿</t>
    <rPh sb="0" eb="1">
      <t>ダイ</t>
    </rPh>
    <rPh sb="3" eb="4">
      <t>コトブキ</t>
    </rPh>
    <phoneticPr fontId="2"/>
  </si>
  <si>
    <t>さぶろう</t>
    <phoneticPr fontId="2"/>
  </si>
  <si>
    <t>三郎</t>
    <rPh sb="0" eb="2">
      <t>サブロウ</t>
    </rPh>
    <phoneticPr fontId="2"/>
  </si>
  <si>
    <t>気高</t>
    <rPh sb="0" eb="2">
      <t>ケタカ</t>
    </rPh>
    <phoneticPr fontId="2"/>
  </si>
  <si>
    <t>さわしげかつ</t>
    <phoneticPr fontId="2"/>
  </si>
  <si>
    <t>沢茂勝</t>
    <rPh sb="0" eb="1">
      <t>サワ</t>
    </rPh>
    <rPh sb="1" eb="2">
      <t>シゲ</t>
    </rPh>
    <rPh sb="2" eb="3">
      <t>カ</t>
    </rPh>
    <phoneticPr fontId="2"/>
  </si>
  <si>
    <t>奥繁</t>
    <rPh sb="0" eb="1">
      <t>オク</t>
    </rPh>
    <rPh sb="1" eb="2">
      <t>シゲ</t>
    </rPh>
    <phoneticPr fontId="2"/>
  </si>
  <si>
    <t>さわしげはる</t>
    <phoneticPr fontId="2"/>
  </si>
  <si>
    <t>沢茂治</t>
    <rPh sb="0" eb="1">
      <t>サワ</t>
    </rPh>
    <rPh sb="1" eb="3">
      <t>シゲハル</t>
    </rPh>
    <phoneticPr fontId="2"/>
  </si>
  <si>
    <t>だい３はらしげ</t>
    <phoneticPr fontId="2"/>
  </si>
  <si>
    <t>第３原茂</t>
    <rPh sb="0" eb="1">
      <t>ダイ</t>
    </rPh>
    <rPh sb="2" eb="3">
      <t>ハラ</t>
    </rPh>
    <rPh sb="3" eb="4">
      <t>シゲ</t>
    </rPh>
    <phoneticPr fontId="2"/>
  </si>
  <si>
    <t>さわつる</t>
    <phoneticPr fontId="2"/>
  </si>
  <si>
    <t>沢鶴</t>
    <rPh sb="0" eb="1">
      <t>サワ</t>
    </rPh>
    <rPh sb="1" eb="2">
      <t>ツル</t>
    </rPh>
    <phoneticPr fontId="2"/>
  </si>
  <si>
    <t>ふじつね</t>
    <phoneticPr fontId="2"/>
  </si>
  <si>
    <t>藤常</t>
    <rPh sb="0" eb="1">
      <t>フジ</t>
    </rPh>
    <rPh sb="1" eb="2">
      <t>ツネ</t>
    </rPh>
    <phoneticPr fontId="2"/>
  </si>
  <si>
    <t>さわゆきどい</t>
    <phoneticPr fontId="2"/>
  </si>
  <si>
    <t>沢幸土井</t>
    <rPh sb="0" eb="1">
      <t>サワ</t>
    </rPh>
    <rPh sb="1" eb="2">
      <t>サチ</t>
    </rPh>
    <rPh sb="2" eb="4">
      <t>ドイ</t>
    </rPh>
    <phoneticPr fontId="2"/>
  </si>
  <si>
    <t>としゆきどい</t>
    <phoneticPr fontId="2"/>
  </si>
  <si>
    <t>利幸土井</t>
    <rPh sb="0" eb="1">
      <t>トシ</t>
    </rPh>
    <rPh sb="1" eb="2">
      <t>サチ</t>
    </rPh>
    <rPh sb="2" eb="4">
      <t>ドイ</t>
    </rPh>
    <phoneticPr fontId="2"/>
  </si>
  <si>
    <t>さんこう</t>
    <phoneticPr fontId="2"/>
  </si>
  <si>
    <t>三光</t>
    <rPh sb="0" eb="1">
      <t>サン</t>
    </rPh>
    <rPh sb="1" eb="2">
      <t>ヒカリ</t>
    </rPh>
    <phoneticPr fontId="2"/>
  </si>
  <si>
    <t>だい２もりやま</t>
    <phoneticPr fontId="2"/>
  </si>
  <si>
    <t>第２盛山</t>
    <rPh sb="0" eb="1">
      <t>ダイ</t>
    </rPh>
    <rPh sb="2" eb="3">
      <t>モ</t>
    </rPh>
    <rPh sb="3" eb="4">
      <t>ヤマ</t>
    </rPh>
    <phoneticPr fontId="2"/>
  </si>
  <si>
    <t>だい１０ぶざん</t>
    <phoneticPr fontId="2"/>
  </si>
  <si>
    <t>第１０武山</t>
    <rPh sb="0" eb="1">
      <t>ダイ</t>
    </rPh>
    <rPh sb="3" eb="5">
      <t>タケヤマ</t>
    </rPh>
    <phoneticPr fontId="2"/>
  </si>
  <si>
    <t>第３久須部</t>
    <rPh sb="0" eb="1">
      <t>ダイ</t>
    </rPh>
    <rPh sb="2" eb="3">
      <t>ヒサ</t>
    </rPh>
    <rPh sb="3" eb="5">
      <t>スベ</t>
    </rPh>
    <phoneticPr fontId="2"/>
  </si>
  <si>
    <t>ふじ</t>
    <phoneticPr fontId="2"/>
  </si>
  <si>
    <t>富士</t>
    <rPh sb="0" eb="2">
      <t>フジ</t>
    </rPh>
    <phoneticPr fontId="2"/>
  </si>
  <si>
    <t>さんふくしげ</t>
    <phoneticPr fontId="2"/>
  </si>
  <si>
    <t>讃福茂</t>
    <rPh sb="0" eb="1">
      <t>サン</t>
    </rPh>
    <rPh sb="1" eb="3">
      <t>フクシゲ</t>
    </rPh>
    <phoneticPr fontId="2"/>
  </si>
  <si>
    <r>
      <t>糸福(大分</t>
    </r>
    <r>
      <rPr>
        <sz val="11"/>
        <rFont val="ＭＳ Ｐゴシック"/>
        <family val="3"/>
        <charset val="128"/>
      </rPr>
      <t>)</t>
    </r>
    <rPh sb="0" eb="1">
      <t>イト</t>
    </rPh>
    <rPh sb="1" eb="2">
      <t>フク</t>
    </rPh>
    <rPh sb="3" eb="5">
      <t>オオイタ</t>
    </rPh>
    <phoneticPr fontId="2"/>
  </si>
  <si>
    <t>香川</t>
    <rPh sb="0" eb="2">
      <t>カガワ</t>
    </rPh>
    <phoneticPr fontId="2"/>
  </si>
  <si>
    <t>さんほう</t>
    <phoneticPr fontId="2"/>
  </si>
  <si>
    <t>三豊</t>
  </si>
  <si>
    <t>清美（岡山）</t>
    <rPh sb="3" eb="5">
      <t>オカヤマ</t>
    </rPh>
    <phoneticPr fontId="2"/>
  </si>
  <si>
    <t>だい２せんかん</t>
    <phoneticPr fontId="2"/>
  </si>
  <si>
    <t>第２仙貫</t>
  </si>
  <si>
    <t>しおなみ</t>
    <phoneticPr fontId="2"/>
  </si>
  <si>
    <t>塩波</t>
    <rPh sb="0" eb="1">
      <t>シオ</t>
    </rPh>
    <rPh sb="1" eb="2">
      <t>ナミ</t>
    </rPh>
    <phoneticPr fontId="2"/>
  </si>
  <si>
    <t>ひでみやどい</t>
    <phoneticPr fontId="2"/>
  </si>
  <si>
    <t>秀宮土井</t>
    <rPh sb="0" eb="1">
      <t>ヒデ</t>
    </rPh>
    <rPh sb="1" eb="2">
      <t>ミヤ</t>
    </rPh>
    <rPh sb="2" eb="4">
      <t>ドイ</t>
    </rPh>
    <phoneticPr fontId="2"/>
  </si>
  <si>
    <t>田照土井</t>
    <rPh sb="0" eb="1">
      <t>タ</t>
    </rPh>
    <rPh sb="1" eb="2">
      <t>テル</t>
    </rPh>
    <rPh sb="2" eb="4">
      <t>ドイ</t>
    </rPh>
    <phoneticPr fontId="2"/>
  </si>
  <si>
    <t>しきしま</t>
    <phoneticPr fontId="2"/>
  </si>
  <si>
    <t>敷島</t>
    <rPh sb="0" eb="2">
      <t>シキシマ</t>
    </rPh>
    <phoneticPr fontId="2"/>
  </si>
  <si>
    <t>だい２おいご</t>
    <phoneticPr fontId="2"/>
  </si>
  <si>
    <t>第２多子</t>
    <rPh sb="0" eb="1">
      <t>ダイ</t>
    </rPh>
    <rPh sb="2" eb="3">
      <t>オオイ</t>
    </rPh>
    <rPh sb="3" eb="4">
      <t>コ</t>
    </rPh>
    <phoneticPr fontId="2"/>
  </si>
  <si>
    <t>しげあき</t>
    <phoneticPr fontId="2"/>
  </si>
  <si>
    <t>繁秋</t>
    <rPh sb="0" eb="1">
      <t>シゲ</t>
    </rPh>
    <rPh sb="1" eb="2">
      <t>アキ</t>
    </rPh>
    <phoneticPr fontId="2"/>
  </si>
  <si>
    <t>栄福</t>
    <rPh sb="0" eb="1">
      <t>サカエ</t>
    </rPh>
    <rPh sb="1" eb="2">
      <t>フク</t>
    </rPh>
    <phoneticPr fontId="2"/>
  </si>
  <si>
    <t>繁昭</t>
    <rPh sb="0" eb="2">
      <t>シゲアキ</t>
    </rPh>
    <phoneticPr fontId="2"/>
  </si>
  <si>
    <t>しげいとざくら</t>
    <phoneticPr fontId="2"/>
  </si>
  <si>
    <t>茂糸桜</t>
    <rPh sb="0" eb="1">
      <t>シゲ</t>
    </rPh>
    <rPh sb="1" eb="2">
      <t>イト</t>
    </rPh>
    <rPh sb="2" eb="3">
      <t>サクラ</t>
    </rPh>
    <phoneticPr fontId="2"/>
  </si>
  <si>
    <t>茂重波</t>
    <rPh sb="0" eb="1">
      <t>シゲ</t>
    </rPh>
    <rPh sb="1" eb="2">
      <t>シゲル</t>
    </rPh>
    <rPh sb="2" eb="3">
      <t>ナミ</t>
    </rPh>
    <phoneticPr fontId="2"/>
  </si>
  <si>
    <t>美冨</t>
    <rPh sb="0" eb="1">
      <t>ミ</t>
    </rPh>
    <rPh sb="1" eb="2">
      <t>トミ</t>
    </rPh>
    <phoneticPr fontId="2"/>
  </si>
  <si>
    <t>だい４せきえ</t>
    <phoneticPr fontId="2"/>
  </si>
  <si>
    <t>しげいわた</t>
    <phoneticPr fontId="2"/>
  </si>
  <si>
    <t>茂岩田</t>
    <rPh sb="0" eb="1">
      <t>シゲ</t>
    </rPh>
    <rPh sb="1" eb="3">
      <t>イワタ</t>
    </rPh>
    <phoneticPr fontId="2"/>
  </si>
  <si>
    <t>第４３岩田の１４</t>
    <rPh sb="0" eb="1">
      <t>ダイ</t>
    </rPh>
    <rPh sb="3" eb="5">
      <t>イワタ</t>
    </rPh>
    <phoneticPr fontId="2"/>
  </si>
  <si>
    <t>茂勝（宮城）</t>
    <rPh sb="0" eb="1">
      <t>シゲ</t>
    </rPh>
    <rPh sb="1" eb="2">
      <t>カツ</t>
    </rPh>
    <rPh sb="3" eb="5">
      <t>ミヤギ</t>
    </rPh>
    <phoneticPr fontId="2"/>
  </si>
  <si>
    <t>まさる</t>
    <phoneticPr fontId="2"/>
  </si>
  <si>
    <t>勝</t>
    <rPh sb="0" eb="1">
      <t>マサ</t>
    </rPh>
    <phoneticPr fontId="2"/>
  </si>
  <si>
    <t>みちさと</t>
    <phoneticPr fontId="2"/>
  </si>
  <si>
    <t>道郷</t>
    <rPh sb="0" eb="1">
      <t>ミチ</t>
    </rPh>
    <rPh sb="1" eb="2">
      <t>ゴウ</t>
    </rPh>
    <phoneticPr fontId="2"/>
  </si>
  <si>
    <t>だい４なおら８</t>
    <phoneticPr fontId="2"/>
  </si>
  <si>
    <t>茂勝栄</t>
    <rPh sb="0" eb="1">
      <t>シゲ</t>
    </rPh>
    <rPh sb="1" eb="2">
      <t>カツ</t>
    </rPh>
    <rPh sb="2" eb="3">
      <t>サカ</t>
    </rPh>
    <phoneticPr fontId="2"/>
  </si>
  <si>
    <t>ふくさだ</t>
    <phoneticPr fontId="2"/>
  </si>
  <si>
    <t>福貞</t>
    <rPh sb="0" eb="1">
      <t>フク</t>
    </rPh>
    <rPh sb="1" eb="2">
      <t>サダ</t>
    </rPh>
    <phoneticPr fontId="2"/>
  </si>
  <si>
    <t>だい２とよさかえ</t>
    <phoneticPr fontId="2"/>
  </si>
  <si>
    <t>茂勝鶴</t>
    <rPh sb="0" eb="1">
      <t>シゲ</t>
    </rPh>
    <rPh sb="1" eb="2">
      <t>カ</t>
    </rPh>
    <rPh sb="2" eb="3">
      <t>ツル</t>
    </rPh>
    <phoneticPr fontId="2"/>
  </si>
  <si>
    <t>しげかつふく</t>
    <phoneticPr fontId="2"/>
  </si>
  <si>
    <t>茂勝福</t>
    <rPh sb="0" eb="1">
      <t>シゲル</t>
    </rPh>
    <rPh sb="1" eb="2">
      <t>カツ</t>
    </rPh>
    <rPh sb="2" eb="3">
      <t>フク</t>
    </rPh>
    <phoneticPr fontId="2"/>
  </si>
  <si>
    <t>茂勝</t>
    <rPh sb="0" eb="1">
      <t>シゲル</t>
    </rPh>
    <rPh sb="1" eb="2">
      <t>カツ</t>
    </rPh>
    <phoneticPr fontId="2"/>
  </si>
  <si>
    <t>しげかね</t>
    <phoneticPr fontId="2"/>
  </si>
  <si>
    <t>茂金（宮崎）</t>
    <rPh sb="3" eb="5">
      <t>ミヤザキ</t>
    </rPh>
    <phoneticPr fontId="2"/>
  </si>
  <si>
    <t>しげかねつる</t>
    <phoneticPr fontId="2"/>
  </si>
  <si>
    <t>茂金鶴</t>
    <rPh sb="0" eb="3">
      <t>シゲカネツル</t>
    </rPh>
    <phoneticPr fontId="2"/>
  </si>
  <si>
    <t>ふくつるどい</t>
    <phoneticPr fontId="2"/>
  </si>
  <si>
    <t>福鶴土井</t>
    <rPh sb="0" eb="4">
      <t>フクツルドイ</t>
    </rPh>
    <phoneticPr fontId="2"/>
  </si>
  <si>
    <t>ひらしげかね</t>
    <phoneticPr fontId="2"/>
  </si>
  <si>
    <t>平茂金</t>
    <rPh sb="0" eb="3">
      <t>ヒラシゲカネ</t>
    </rPh>
    <phoneticPr fontId="2"/>
  </si>
  <si>
    <t>第３徳美</t>
    <phoneticPr fontId="2"/>
  </si>
  <si>
    <t>茂福</t>
  </si>
  <si>
    <t>飯西</t>
  </si>
  <si>
    <t>しげかねはる</t>
    <phoneticPr fontId="2"/>
  </si>
  <si>
    <t>茂金春</t>
    <rPh sb="0" eb="3">
      <t>シゲカネハル</t>
    </rPh>
    <phoneticPr fontId="2"/>
  </si>
  <si>
    <t>金水９</t>
    <rPh sb="0" eb="2">
      <t>キンスイ</t>
    </rPh>
    <phoneticPr fontId="2"/>
  </si>
  <si>
    <t>宝春</t>
    <rPh sb="0" eb="2">
      <t>ホウシュン</t>
    </rPh>
    <phoneticPr fontId="2"/>
  </si>
  <si>
    <t>しげかみ</t>
    <phoneticPr fontId="2"/>
  </si>
  <si>
    <t>繁神</t>
    <rPh sb="0" eb="2">
      <t>シゲカミ</t>
    </rPh>
    <phoneticPr fontId="2"/>
  </si>
  <si>
    <t>としみどい</t>
    <phoneticPr fontId="2"/>
  </si>
  <si>
    <t>俊美土井</t>
    <rPh sb="0" eb="4">
      <t>トシミドイ</t>
    </rPh>
    <phoneticPr fontId="2"/>
  </si>
  <si>
    <t>田尻</t>
    <phoneticPr fontId="2"/>
  </si>
  <si>
    <t>秀正</t>
    <rPh sb="0" eb="1">
      <t>シュウ</t>
    </rPh>
    <rPh sb="1" eb="2">
      <t>セイ</t>
    </rPh>
    <phoneticPr fontId="2"/>
  </si>
  <si>
    <t>しげき</t>
    <phoneticPr fontId="2"/>
  </si>
  <si>
    <t>茂樹</t>
    <rPh sb="0" eb="1">
      <t>シゲ</t>
    </rPh>
    <rPh sb="1" eb="2">
      <t>キ</t>
    </rPh>
    <phoneticPr fontId="2"/>
  </si>
  <si>
    <t>しげきよかねやす</t>
    <phoneticPr fontId="2"/>
  </si>
  <si>
    <t>茂清金安</t>
    <rPh sb="0" eb="1">
      <t>シゲ</t>
    </rPh>
    <rPh sb="1" eb="2">
      <t>キヨ</t>
    </rPh>
    <rPh sb="2" eb="3">
      <t>カネ</t>
    </rPh>
    <rPh sb="3" eb="4">
      <t>ヤス</t>
    </rPh>
    <phoneticPr fontId="2"/>
  </si>
  <si>
    <t>しらきよ８５の３</t>
    <phoneticPr fontId="2"/>
  </si>
  <si>
    <t>白清８５の３</t>
    <rPh sb="0" eb="1">
      <t>シロ</t>
    </rPh>
    <rPh sb="1" eb="2">
      <t>キヨシ</t>
    </rPh>
    <phoneticPr fontId="2"/>
  </si>
  <si>
    <t>しげしか</t>
    <phoneticPr fontId="2"/>
  </si>
  <si>
    <t>茂鹿</t>
    <rPh sb="0" eb="1">
      <t>シゲ</t>
    </rPh>
    <rPh sb="1" eb="2">
      <t>シカ</t>
    </rPh>
    <phoneticPr fontId="2"/>
  </si>
  <si>
    <t>だい２ふくしか</t>
    <phoneticPr fontId="2"/>
  </si>
  <si>
    <t>第２福鹿</t>
    <rPh sb="0" eb="1">
      <t>ダイ</t>
    </rPh>
    <rPh sb="2" eb="3">
      <t>フク</t>
    </rPh>
    <rPh sb="3" eb="4">
      <t>シカ</t>
    </rPh>
    <phoneticPr fontId="2"/>
  </si>
  <si>
    <t>しげしげさかえ</t>
    <phoneticPr fontId="2"/>
  </si>
  <si>
    <t>茂重栄</t>
    <rPh sb="0" eb="1">
      <t>シゲル</t>
    </rPh>
    <rPh sb="1" eb="2">
      <t>シゲ</t>
    </rPh>
    <rPh sb="2" eb="3">
      <t>サカエ</t>
    </rPh>
    <phoneticPr fontId="2"/>
  </si>
  <si>
    <t>しげなみ</t>
    <phoneticPr fontId="2"/>
  </si>
  <si>
    <t>茂波</t>
    <rPh sb="0" eb="1">
      <t>シゲル</t>
    </rPh>
    <rPh sb="1" eb="2">
      <t>ナミ</t>
    </rPh>
    <phoneticPr fontId="2"/>
  </si>
  <si>
    <t>高栄</t>
    <rPh sb="0" eb="1">
      <t>タカ</t>
    </rPh>
    <rPh sb="1" eb="2">
      <t>エイ</t>
    </rPh>
    <phoneticPr fontId="2"/>
  </si>
  <si>
    <t>茂重波</t>
    <phoneticPr fontId="2"/>
  </si>
  <si>
    <t>たかえいしまね</t>
    <phoneticPr fontId="2"/>
  </si>
  <si>
    <t>茂重桜</t>
    <rPh sb="0" eb="1">
      <t>シゲ</t>
    </rPh>
    <rPh sb="1" eb="2">
      <t>シゲ</t>
    </rPh>
    <rPh sb="2" eb="3">
      <t>サクラ</t>
    </rPh>
    <phoneticPr fontId="2"/>
  </si>
  <si>
    <t>鈴寅</t>
  </si>
  <si>
    <t>しげしげやすひら</t>
    <phoneticPr fontId="2"/>
  </si>
  <si>
    <t>茂重安平（仮称）</t>
    <rPh sb="3" eb="4">
      <t>ヒラ</t>
    </rPh>
    <rPh sb="5" eb="7">
      <t>カショウ</t>
    </rPh>
    <phoneticPr fontId="2"/>
  </si>
  <si>
    <t>しげしげやすふく</t>
    <phoneticPr fontId="2"/>
  </si>
  <si>
    <t>茂重安福</t>
  </si>
  <si>
    <t>やすひかり</t>
    <phoneticPr fontId="2"/>
  </si>
  <si>
    <t>安光</t>
  </si>
  <si>
    <t>しげしげやすふくおきなわ</t>
    <phoneticPr fontId="2"/>
  </si>
  <si>
    <t>茂重安福（沖縄）</t>
    <rPh sb="0" eb="1">
      <t>シゲル</t>
    </rPh>
    <rPh sb="1" eb="2">
      <t>シゲ</t>
    </rPh>
    <rPh sb="2" eb="4">
      <t>ヤスフク</t>
    </rPh>
    <rPh sb="5" eb="7">
      <t>オキナワ</t>
    </rPh>
    <phoneticPr fontId="2"/>
  </si>
  <si>
    <t>しげたかひら</t>
    <phoneticPr fontId="2"/>
  </si>
  <si>
    <t>茂隆平</t>
    <rPh sb="0" eb="1">
      <t>シゲ</t>
    </rPh>
    <rPh sb="1" eb="2">
      <t>タカシ</t>
    </rPh>
    <rPh sb="2" eb="3">
      <t>ヒラ</t>
    </rPh>
    <phoneticPr fontId="2"/>
  </si>
  <si>
    <t>隆桜</t>
    <rPh sb="0" eb="1">
      <t>タカシ</t>
    </rPh>
    <rPh sb="1" eb="2">
      <t>サクラ</t>
    </rPh>
    <phoneticPr fontId="2"/>
  </si>
  <si>
    <t>しげただかつ</t>
    <phoneticPr fontId="2"/>
  </si>
  <si>
    <t>茂忠勝</t>
    <rPh sb="0" eb="1">
      <t>シゲ</t>
    </rPh>
    <rPh sb="1" eb="2">
      <t>タダシ</t>
    </rPh>
    <rPh sb="2" eb="3">
      <t>カツ</t>
    </rPh>
    <phoneticPr fontId="2"/>
  </si>
  <si>
    <t>遠山種畜場</t>
    <rPh sb="0" eb="2">
      <t>トオヤマ</t>
    </rPh>
    <rPh sb="2" eb="3">
      <t>タネ</t>
    </rPh>
    <rPh sb="3" eb="4">
      <t>チク</t>
    </rPh>
    <rPh sb="4" eb="5">
      <t>バ</t>
    </rPh>
    <phoneticPr fontId="2"/>
  </si>
  <si>
    <t>しげてる</t>
    <phoneticPr fontId="2"/>
  </si>
  <si>
    <t>茂照</t>
    <rPh sb="0" eb="1">
      <t>シゲ</t>
    </rPh>
    <rPh sb="1" eb="2">
      <t>テ</t>
    </rPh>
    <phoneticPr fontId="2"/>
  </si>
  <si>
    <t>しげなみ３</t>
    <phoneticPr fontId="2"/>
  </si>
  <si>
    <t>茂波３</t>
    <rPh sb="0" eb="1">
      <t>シゲ</t>
    </rPh>
    <rPh sb="1" eb="2">
      <t>ナミ</t>
    </rPh>
    <phoneticPr fontId="2"/>
  </si>
  <si>
    <t>しげなみみやざき</t>
    <phoneticPr fontId="2"/>
  </si>
  <si>
    <t>茂波（宮崎）</t>
    <rPh sb="0" eb="1">
      <t>シゲ</t>
    </rPh>
    <rPh sb="1" eb="2">
      <t>ナミ</t>
    </rPh>
    <rPh sb="3" eb="5">
      <t>ミヤザキ</t>
    </rPh>
    <phoneticPr fontId="2"/>
  </si>
  <si>
    <t>しげまさ</t>
    <phoneticPr fontId="2"/>
  </si>
  <si>
    <t>茂正</t>
    <rPh sb="0" eb="1">
      <t>シゲ</t>
    </rPh>
    <rPh sb="1" eb="2">
      <t>マサ</t>
    </rPh>
    <phoneticPr fontId="2"/>
  </si>
  <si>
    <t>やまもと</t>
    <phoneticPr fontId="2"/>
  </si>
  <si>
    <t>山本</t>
    <rPh sb="0" eb="2">
      <t>ヤマモト</t>
    </rPh>
    <phoneticPr fontId="2"/>
  </si>
  <si>
    <t>だい２たけ</t>
    <phoneticPr fontId="2"/>
  </si>
  <si>
    <t>第２竹</t>
    <rPh sb="0" eb="1">
      <t>ダイ</t>
    </rPh>
    <rPh sb="2" eb="3">
      <t>タケ</t>
    </rPh>
    <phoneticPr fontId="2"/>
  </si>
  <si>
    <t>つねはな</t>
    <phoneticPr fontId="2"/>
  </si>
  <si>
    <t>常花</t>
    <rPh sb="0" eb="1">
      <t>ツネ</t>
    </rPh>
    <rPh sb="1" eb="2">
      <t>ハナ</t>
    </rPh>
    <phoneticPr fontId="2"/>
  </si>
  <si>
    <t>しげなみゆき</t>
    <phoneticPr fontId="2"/>
  </si>
  <si>
    <t>茂波幸</t>
    <rPh sb="0" eb="1">
      <t>シゲナミユキ</t>
    </rPh>
    <phoneticPr fontId="2"/>
  </si>
  <si>
    <t>茂重波</t>
    <rPh sb="0" eb="3">
      <t>シゲシゲナミ</t>
    </rPh>
    <phoneticPr fontId="2"/>
  </si>
  <si>
    <t>しげはしなみ</t>
    <phoneticPr fontId="2"/>
  </si>
  <si>
    <t>茂橋波</t>
    <rPh sb="0" eb="1">
      <t>シゲ</t>
    </rPh>
    <rPh sb="1" eb="2">
      <t>ハシ</t>
    </rPh>
    <rPh sb="2" eb="3">
      <t>ナミ</t>
    </rPh>
    <phoneticPr fontId="2"/>
  </si>
  <si>
    <t>しげはなくに</t>
    <phoneticPr fontId="2"/>
  </si>
  <si>
    <t>茂花国</t>
    <rPh sb="0" eb="1">
      <t>シゲ</t>
    </rPh>
    <rPh sb="1" eb="2">
      <t>ハナ</t>
    </rPh>
    <rPh sb="2" eb="3">
      <t>クニ</t>
    </rPh>
    <phoneticPr fontId="2"/>
  </si>
  <si>
    <t>たんきくのり</t>
    <phoneticPr fontId="2"/>
  </si>
  <si>
    <t>P黒６１９</t>
    <rPh sb="1" eb="2">
      <t>クロ</t>
    </rPh>
    <phoneticPr fontId="2"/>
  </si>
  <si>
    <t>しげはる２３</t>
    <phoneticPr fontId="2"/>
  </si>
  <si>
    <t>茂晴２３</t>
    <rPh sb="0" eb="1">
      <t>シゲ</t>
    </rPh>
    <rPh sb="1" eb="2">
      <t>ハ</t>
    </rPh>
    <phoneticPr fontId="2"/>
  </si>
  <si>
    <t>平茂晴</t>
    <rPh sb="0" eb="1">
      <t>ヒラ</t>
    </rPh>
    <rPh sb="1" eb="2">
      <t>シゲ</t>
    </rPh>
    <rPh sb="2" eb="3">
      <t>ハ</t>
    </rPh>
    <phoneticPr fontId="2"/>
  </si>
  <si>
    <t>長崎１０回全１区</t>
    <rPh sb="0" eb="2">
      <t>ナガサキ</t>
    </rPh>
    <rPh sb="4" eb="5">
      <t>カイ</t>
    </rPh>
    <rPh sb="5" eb="6">
      <t>ゼン</t>
    </rPh>
    <rPh sb="7" eb="8">
      <t>ク</t>
    </rPh>
    <phoneticPr fontId="2"/>
  </si>
  <si>
    <t>しげはるかつ</t>
    <phoneticPr fontId="2"/>
  </si>
  <si>
    <t>茂晴勝</t>
    <rPh sb="0" eb="3">
      <t>シゲハルカツ</t>
    </rPh>
    <phoneticPr fontId="2"/>
  </si>
  <si>
    <t>富士晴</t>
    <rPh sb="0" eb="2">
      <t>フフジハル</t>
    </rPh>
    <rPh sb="2" eb="3">
      <t>ハレ</t>
    </rPh>
    <phoneticPr fontId="2"/>
  </si>
  <si>
    <t>だい６つちいの９</t>
    <phoneticPr fontId="2"/>
  </si>
  <si>
    <t>第６土居の９</t>
    <rPh sb="0" eb="1">
      <t>ダイ</t>
    </rPh>
    <rPh sb="2" eb="4">
      <t>ツチイ</t>
    </rPh>
    <phoneticPr fontId="2"/>
  </si>
  <si>
    <t>かめがみ</t>
    <phoneticPr fontId="2"/>
  </si>
  <si>
    <t>亀神</t>
    <rPh sb="0" eb="1">
      <t>カメガミ</t>
    </rPh>
    <phoneticPr fontId="2"/>
  </si>
  <si>
    <t>しげはるざくら</t>
    <phoneticPr fontId="2"/>
  </si>
  <si>
    <t>茂晴桜</t>
    <rPh sb="0" eb="3">
      <t>シゲハルザクラ</t>
    </rPh>
    <phoneticPr fontId="2"/>
  </si>
  <si>
    <t>茂重桜</t>
    <rPh sb="0" eb="3">
      <t>シゲシゲザクラ</t>
    </rPh>
    <phoneticPr fontId="2"/>
  </si>
  <si>
    <t>茂光</t>
  </si>
  <si>
    <t>だい１３いいの</t>
    <phoneticPr fontId="2"/>
  </si>
  <si>
    <t>第１３飯野</t>
    <rPh sb="0" eb="1">
      <t>ダイ</t>
    </rPh>
    <rPh sb="3" eb="5">
      <t>イイノ</t>
    </rPh>
    <phoneticPr fontId="2"/>
  </si>
  <si>
    <t>しげひさざくら</t>
    <phoneticPr fontId="2"/>
  </si>
  <si>
    <t>茂久桜</t>
    <rPh sb="0" eb="1">
      <t>シゲ</t>
    </rPh>
    <rPh sb="1" eb="2">
      <t>ヒサ</t>
    </rPh>
    <rPh sb="2" eb="3">
      <t>サクラ</t>
    </rPh>
    <phoneticPr fontId="2"/>
  </si>
  <si>
    <t>茂秀波</t>
    <rPh sb="0" eb="2">
      <t>シゲヒデ</t>
    </rPh>
    <rPh sb="2" eb="3">
      <t>ナミ</t>
    </rPh>
    <phoneticPr fontId="2"/>
  </si>
  <si>
    <t>しげひめなみ</t>
    <phoneticPr fontId="2"/>
  </si>
  <si>
    <t>茂姫波</t>
    <rPh sb="0" eb="1">
      <t>シゲ</t>
    </rPh>
    <rPh sb="1" eb="2">
      <t>ヒメ</t>
    </rPh>
    <rPh sb="2" eb="3">
      <t>ナミ</t>
    </rPh>
    <phoneticPr fontId="2"/>
  </si>
  <si>
    <t>晴姫</t>
    <rPh sb="0" eb="1">
      <t>ハル</t>
    </rPh>
    <rPh sb="1" eb="2">
      <t>ヒメ</t>
    </rPh>
    <phoneticPr fontId="2"/>
  </si>
  <si>
    <t>たてかわ１７の６</t>
    <phoneticPr fontId="2"/>
  </si>
  <si>
    <t>しげひろ</t>
    <phoneticPr fontId="2"/>
  </si>
  <si>
    <t>茂洋</t>
    <rPh sb="0" eb="1">
      <t>シゲル</t>
    </rPh>
    <rPh sb="1" eb="2">
      <t>ヨウ</t>
    </rPh>
    <phoneticPr fontId="2"/>
  </si>
  <si>
    <t>しげひろざくら</t>
    <phoneticPr fontId="2"/>
  </si>
  <si>
    <t>茂弘桜</t>
    <rPh sb="0" eb="1">
      <t>シゲ</t>
    </rPh>
    <rPh sb="1" eb="2">
      <t>ヒロシ</t>
    </rPh>
    <rPh sb="2" eb="3">
      <t>サクラ</t>
    </rPh>
    <phoneticPr fontId="2"/>
  </si>
  <si>
    <t>大雄</t>
    <rPh sb="0" eb="1">
      <t>オオ</t>
    </rPh>
    <rPh sb="1" eb="2">
      <t>オス</t>
    </rPh>
    <phoneticPr fontId="2"/>
  </si>
  <si>
    <t>しげひろなみ</t>
    <phoneticPr fontId="2"/>
  </si>
  <si>
    <t>茂広波</t>
    <rPh sb="0" eb="1">
      <t>シゲ</t>
    </rPh>
    <rPh sb="1" eb="2">
      <t>ヒロ</t>
    </rPh>
    <rPh sb="2" eb="3">
      <t>ナミ</t>
    </rPh>
    <phoneticPr fontId="2"/>
  </si>
  <si>
    <t>しげよしなみ</t>
    <phoneticPr fontId="2"/>
  </si>
  <si>
    <t>茂美波</t>
    <rPh sb="0" eb="1">
      <t>シゲ</t>
    </rPh>
    <rPh sb="1" eb="2">
      <t>ミ</t>
    </rPh>
    <rPh sb="2" eb="3">
      <t>ナミ</t>
    </rPh>
    <phoneticPr fontId="2"/>
  </si>
  <si>
    <t>茂福（兵庫）</t>
    <rPh sb="3" eb="5">
      <t>ヒョウゴ</t>
    </rPh>
    <phoneticPr fontId="2"/>
  </si>
  <si>
    <t>第２多子</t>
    <rPh sb="0" eb="1">
      <t>ダイ</t>
    </rPh>
    <rPh sb="2" eb="3">
      <t>オオ</t>
    </rPh>
    <rPh sb="3" eb="4">
      <t>コ</t>
    </rPh>
    <phoneticPr fontId="2"/>
  </si>
  <si>
    <t>なかつじ</t>
    <phoneticPr fontId="2"/>
  </si>
  <si>
    <t>中辻</t>
    <rPh sb="0" eb="2">
      <t>ナカツジ</t>
    </rPh>
    <phoneticPr fontId="2"/>
  </si>
  <si>
    <t>茂金波の父</t>
    <rPh sb="0" eb="1">
      <t>シゲ</t>
    </rPh>
    <rPh sb="1" eb="2">
      <t>カネ</t>
    </rPh>
    <rPh sb="2" eb="3">
      <t>ナミ</t>
    </rPh>
    <rPh sb="4" eb="5">
      <t>チチ</t>
    </rPh>
    <phoneticPr fontId="2"/>
  </si>
  <si>
    <t>しげふくおおいた</t>
    <phoneticPr fontId="2"/>
  </si>
  <si>
    <t>重福</t>
    <rPh sb="0" eb="2">
      <t>シゲフク</t>
    </rPh>
    <phoneticPr fontId="2"/>
  </si>
  <si>
    <t>とくさかえ</t>
    <phoneticPr fontId="2"/>
  </si>
  <si>
    <t>徳栄</t>
    <rPh sb="0" eb="2">
      <t>トクサカエ</t>
    </rPh>
    <phoneticPr fontId="2"/>
  </si>
  <si>
    <t>茂福（事業団）</t>
    <rPh sb="0" eb="1">
      <t>シゲル</t>
    </rPh>
    <rPh sb="1" eb="2">
      <t>フク</t>
    </rPh>
    <rPh sb="3" eb="6">
      <t>ジギョウダン</t>
    </rPh>
    <phoneticPr fontId="2"/>
  </si>
  <si>
    <t>茂内波</t>
    <rPh sb="0" eb="1">
      <t>シゲル</t>
    </rPh>
    <rPh sb="1" eb="2">
      <t>ウチ</t>
    </rPh>
    <rPh sb="2" eb="3">
      <t>ナミ</t>
    </rPh>
    <phoneticPr fontId="2"/>
  </si>
  <si>
    <t>しげふくしげ</t>
    <phoneticPr fontId="2"/>
  </si>
  <si>
    <t>茂福重</t>
    <rPh sb="0" eb="1">
      <t>シゲ</t>
    </rPh>
    <rPh sb="1" eb="2">
      <t>フク</t>
    </rPh>
    <rPh sb="2" eb="3">
      <t>シゲ</t>
    </rPh>
    <phoneticPr fontId="2"/>
  </si>
  <si>
    <t>茂波</t>
    <rPh sb="0" eb="1">
      <t>シゲ</t>
    </rPh>
    <rPh sb="1" eb="2">
      <t>ナミ</t>
    </rPh>
    <phoneticPr fontId="2"/>
  </si>
  <si>
    <t>しげふくみやざき</t>
    <phoneticPr fontId="2"/>
  </si>
  <si>
    <t>茂福(宮崎）</t>
    <rPh sb="3" eb="5">
      <t>ミヤザキ</t>
    </rPh>
    <phoneticPr fontId="2"/>
  </si>
  <si>
    <t>にしけだか</t>
    <phoneticPr fontId="2"/>
  </si>
  <si>
    <t>西気高</t>
    <rPh sb="0" eb="1">
      <t>ニシ</t>
    </rPh>
    <rPh sb="1" eb="2">
      <t>キ</t>
    </rPh>
    <rPh sb="2" eb="3">
      <t>タカ</t>
    </rPh>
    <phoneticPr fontId="2"/>
  </si>
  <si>
    <t>秀正</t>
  </si>
  <si>
    <t>たくぼどい</t>
    <phoneticPr fontId="2"/>
  </si>
  <si>
    <t>田久保土井</t>
  </si>
  <si>
    <t>桐土井</t>
  </si>
  <si>
    <t>茂牡丹（広島）</t>
    <rPh sb="0" eb="1">
      <t>シゲ</t>
    </rPh>
    <rPh sb="1" eb="3">
      <t>ボタン</t>
    </rPh>
    <rPh sb="4" eb="6">
      <t>ヒロシマ</t>
    </rPh>
    <phoneticPr fontId="2"/>
  </si>
  <si>
    <t>だい６かみやま</t>
    <phoneticPr fontId="2"/>
  </si>
  <si>
    <t>第６神山</t>
    <rPh sb="0" eb="1">
      <t>ダイ</t>
    </rPh>
    <rPh sb="2" eb="4">
      <t>カミヤマ</t>
    </rPh>
    <phoneticPr fontId="2"/>
  </si>
  <si>
    <t>茂正</t>
    <rPh sb="0" eb="2">
      <t>シゲマサ</t>
    </rPh>
    <phoneticPr fontId="2"/>
  </si>
  <si>
    <t>しげまさなみ</t>
    <phoneticPr fontId="2"/>
  </si>
  <si>
    <t>茂正波</t>
    <rPh sb="0" eb="1">
      <t>シゲ</t>
    </rPh>
    <rPh sb="1" eb="2">
      <t>マサ</t>
    </rPh>
    <rPh sb="2" eb="3">
      <t>ナミ</t>
    </rPh>
    <phoneticPr fontId="2"/>
  </si>
  <si>
    <t>しげみつなみ</t>
    <phoneticPr fontId="2"/>
  </si>
  <si>
    <t>茂美津波</t>
    <rPh sb="0" eb="1">
      <t>シゲル</t>
    </rPh>
    <rPh sb="1" eb="3">
      <t>ミツ</t>
    </rPh>
    <rPh sb="3" eb="4">
      <t>ナミ</t>
    </rPh>
    <phoneticPr fontId="2"/>
  </si>
  <si>
    <t>しげみなみ</t>
    <phoneticPr fontId="2"/>
  </si>
  <si>
    <t>茂美波</t>
    <rPh sb="0" eb="1">
      <t>シゲル</t>
    </rPh>
    <rPh sb="1" eb="2">
      <t>ミ</t>
    </rPh>
    <rPh sb="2" eb="3">
      <t>ナミ</t>
    </rPh>
    <phoneticPr fontId="2"/>
  </si>
  <si>
    <t>やすみなみどい</t>
    <phoneticPr fontId="2"/>
  </si>
  <si>
    <t>安南土井</t>
    <rPh sb="0" eb="1">
      <t>ヤス</t>
    </rPh>
    <rPh sb="1" eb="2">
      <t>ナン</t>
    </rPh>
    <rPh sb="2" eb="4">
      <t>ドイ</t>
    </rPh>
    <phoneticPr fontId="2"/>
  </si>
  <si>
    <t>しげみね</t>
    <phoneticPr fontId="2"/>
  </si>
  <si>
    <t>繁峰</t>
    <rPh sb="0" eb="1">
      <t>シゲ</t>
    </rPh>
    <rPh sb="1" eb="2">
      <t>ミネ</t>
    </rPh>
    <phoneticPr fontId="2"/>
  </si>
  <si>
    <t>第３福徳</t>
    <rPh sb="0" eb="1">
      <t>ダイ</t>
    </rPh>
    <rPh sb="2" eb="4">
      <t>フクトク</t>
    </rPh>
    <phoneticPr fontId="2"/>
  </si>
  <si>
    <t>しげやす</t>
    <phoneticPr fontId="2"/>
  </si>
  <si>
    <t>茂安</t>
    <rPh sb="0" eb="1">
      <t>シゲル</t>
    </rPh>
    <rPh sb="1" eb="2">
      <t>ヤス</t>
    </rPh>
    <phoneticPr fontId="2"/>
  </si>
  <si>
    <t>しげやすふく</t>
    <phoneticPr fontId="2"/>
  </si>
  <si>
    <t>茂安福</t>
    <rPh sb="0" eb="1">
      <t>シゲル</t>
    </rPh>
    <rPh sb="1" eb="3">
      <t>ヤスフク</t>
    </rPh>
    <phoneticPr fontId="2"/>
  </si>
  <si>
    <t>羽子田</t>
    <rPh sb="0" eb="2">
      <t>ハゴ</t>
    </rPh>
    <rPh sb="2" eb="3">
      <t>タ</t>
    </rPh>
    <phoneticPr fontId="2"/>
  </si>
  <si>
    <t>しげやま</t>
    <phoneticPr fontId="2"/>
  </si>
  <si>
    <t>重山</t>
    <rPh sb="0" eb="2">
      <t>シゲヤマ</t>
    </rPh>
    <phoneticPr fontId="2"/>
  </si>
  <si>
    <t>だい４えいこう</t>
    <phoneticPr fontId="2"/>
  </si>
  <si>
    <t>第４栄光</t>
    <rPh sb="0" eb="1">
      <t>ダイ</t>
    </rPh>
    <rPh sb="2" eb="4">
      <t>エイコウ</t>
    </rPh>
    <phoneticPr fontId="2"/>
  </si>
  <si>
    <t>そうざん</t>
    <phoneticPr fontId="2"/>
  </si>
  <si>
    <t>双山</t>
    <rPh sb="0" eb="1">
      <t>ソウ</t>
    </rPh>
    <rPh sb="1" eb="2">
      <t>ザン</t>
    </rPh>
    <phoneticPr fontId="2"/>
  </si>
  <si>
    <t>しげよし</t>
    <phoneticPr fontId="2"/>
  </si>
  <si>
    <t>茂芳</t>
    <rPh sb="0" eb="2">
      <t>シゲヨシ</t>
    </rPh>
    <phoneticPr fontId="2"/>
  </si>
  <si>
    <t>しげよしいわて</t>
    <phoneticPr fontId="2"/>
  </si>
  <si>
    <t>茂美（岩手）</t>
    <rPh sb="0" eb="2">
      <t>シゲヨシ</t>
    </rPh>
    <rPh sb="3" eb="5">
      <t>イワテ</t>
    </rPh>
    <phoneticPr fontId="2"/>
  </si>
  <si>
    <t>しげよしふく</t>
    <phoneticPr fontId="2"/>
  </si>
  <si>
    <t>茂美福</t>
    <rPh sb="0" eb="1">
      <t>シゲミフク</t>
    </rPh>
    <rPh sb="1" eb="3">
      <t>ミフク_x0006_</t>
    </rPh>
    <phoneticPr fontId="2"/>
  </si>
  <si>
    <t>静</t>
  </si>
  <si>
    <t>しずかぜ</t>
    <phoneticPr fontId="2"/>
  </si>
  <si>
    <t>静風</t>
    <rPh sb="0" eb="1">
      <t>シズ</t>
    </rPh>
    <rPh sb="1" eb="2">
      <t>カゼ</t>
    </rPh>
    <phoneticPr fontId="2"/>
  </si>
  <si>
    <t>しちふく</t>
    <phoneticPr fontId="2"/>
  </si>
  <si>
    <t>七福</t>
    <rPh sb="0" eb="1">
      <t>シチ</t>
    </rPh>
    <rPh sb="1" eb="2">
      <t>フク</t>
    </rPh>
    <phoneticPr fontId="2"/>
  </si>
  <si>
    <t>そんしゅく</t>
    <phoneticPr fontId="2"/>
  </si>
  <si>
    <t>しみず</t>
    <phoneticPr fontId="2"/>
  </si>
  <si>
    <t>清水</t>
  </si>
  <si>
    <t>しもや</t>
    <phoneticPr fontId="2"/>
  </si>
  <si>
    <t>下家</t>
    <rPh sb="0" eb="1">
      <t>シタ</t>
    </rPh>
    <rPh sb="1" eb="2">
      <t>ヤ</t>
    </rPh>
    <phoneticPr fontId="2"/>
  </si>
  <si>
    <t>鳥取東伯</t>
    <rPh sb="0" eb="2">
      <t>トットリ</t>
    </rPh>
    <rPh sb="2" eb="4">
      <t>トウハク</t>
    </rPh>
    <phoneticPr fontId="2"/>
  </si>
  <si>
    <t>しゅうせい</t>
    <phoneticPr fontId="2"/>
  </si>
  <si>
    <t>秋福</t>
    <rPh sb="0" eb="1">
      <t>シュウ</t>
    </rPh>
    <rPh sb="1" eb="2">
      <t>フク</t>
    </rPh>
    <phoneticPr fontId="2"/>
  </si>
  <si>
    <t>秀峰</t>
    <rPh sb="0" eb="2">
      <t>シュウホウ</t>
    </rPh>
    <phoneticPr fontId="2"/>
  </si>
  <si>
    <t>だい２めいげつ</t>
    <phoneticPr fontId="2"/>
  </si>
  <si>
    <t>第２名月</t>
    <rPh sb="0" eb="1">
      <t>ダイ</t>
    </rPh>
    <rPh sb="2" eb="4">
      <t>メイゲツ</t>
    </rPh>
    <phoneticPr fontId="2"/>
  </si>
  <si>
    <t>めいげつ</t>
    <phoneticPr fontId="2"/>
  </si>
  <si>
    <t>名月</t>
    <rPh sb="0" eb="2">
      <t>メイゲツ</t>
    </rPh>
    <phoneticPr fontId="2"/>
  </si>
  <si>
    <t>じゅんこうだい</t>
    <phoneticPr fontId="2"/>
  </si>
  <si>
    <t>純康大</t>
    <rPh sb="0" eb="1">
      <t>ジュン</t>
    </rPh>
    <rPh sb="1" eb="2">
      <t>コウ</t>
    </rPh>
    <rPh sb="2" eb="3">
      <t>ダイ</t>
    </rPh>
    <phoneticPr fontId="2"/>
  </si>
  <si>
    <t>北孝福</t>
    <rPh sb="0" eb="1">
      <t>キタ</t>
    </rPh>
    <rPh sb="1" eb="2">
      <t>コウ</t>
    </rPh>
    <rPh sb="2" eb="3">
      <t>フク</t>
    </rPh>
    <phoneticPr fontId="2"/>
  </si>
  <si>
    <t>じゅんひらしげ</t>
    <phoneticPr fontId="2"/>
  </si>
  <si>
    <t>純平茂</t>
    <rPh sb="0" eb="1">
      <t>ジュンヒラシゲ</t>
    </rPh>
    <rPh sb="1" eb="3">
      <t>ヒラシゲ_x0000_</t>
    </rPh>
    <phoneticPr fontId="2"/>
  </si>
  <si>
    <t>しょう５</t>
    <phoneticPr fontId="2"/>
  </si>
  <si>
    <t>庄５</t>
    <rPh sb="0" eb="1">
      <t>ショウ</t>
    </rPh>
    <phoneticPr fontId="2"/>
  </si>
  <si>
    <t>しょうえい</t>
    <phoneticPr fontId="2"/>
  </si>
  <si>
    <t>勝栄</t>
    <rPh sb="0" eb="1">
      <t>ショウ</t>
    </rPh>
    <rPh sb="1" eb="2">
      <t>エイ</t>
    </rPh>
    <phoneticPr fontId="2"/>
  </si>
  <si>
    <t>神農系</t>
    <rPh sb="0" eb="1">
      <t>カミ</t>
    </rPh>
    <rPh sb="1" eb="2">
      <t>ノウ</t>
    </rPh>
    <rPh sb="2" eb="3">
      <t>ケイ</t>
    </rPh>
    <phoneticPr fontId="2"/>
  </si>
  <si>
    <t>昭栄</t>
    <rPh sb="0" eb="2">
      <t>ショウエイ</t>
    </rPh>
    <phoneticPr fontId="2"/>
  </si>
  <si>
    <t>しょうえいおかやま</t>
    <phoneticPr fontId="2"/>
  </si>
  <si>
    <t>昭栄（岡山）</t>
    <rPh sb="0" eb="2">
      <t>ショウエイ</t>
    </rPh>
    <rPh sb="3" eb="5">
      <t>オカヤマ</t>
    </rPh>
    <phoneticPr fontId="2"/>
  </si>
  <si>
    <t>べっしょ</t>
    <phoneticPr fontId="2"/>
  </si>
  <si>
    <t>別所</t>
    <rPh sb="0" eb="2">
      <t>ベッショ</t>
    </rPh>
    <phoneticPr fontId="2"/>
  </si>
  <si>
    <t>岡山本2141</t>
    <rPh sb="0" eb="2">
      <t>オカヤマ</t>
    </rPh>
    <rPh sb="2" eb="3">
      <t>ホン</t>
    </rPh>
    <phoneticPr fontId="2"/>
  </si>
  <si>
    <t>じょうしゅうさつき</t>
    <phoneticPr fontId="2"/>
  </si>
  <si>
    <t>上州彩月</t>
    <rPh sb="0" eb="2">
      <t>ジョウシュウ</t>
    </rPh>
    <rPh sb="2" eb="3">
      <t>イロドリ</t>
    </rPh>
    <rPh sb="3" eb="4">
      <t>ヅキ</t>
    </rPh>
    <phoneticPr fontId="2"/>
  </si>
  <si>
    <t>昭進</t>
    <rPh sb="0" eb="1">
      <t>アキラ</t>
    </rPh>
    <rPh sb="1" eb="2">
      <t>シン</t>
    </rPh>
    <phoneticPr fontId="2"/>
  </si>
  <si>
    <t>夏山</t>
    <rPh sb="0" eb="2">
      <t>ナツヤマ</t>
    </rPh>
    <phoneticPr fontId="2"/>
  </si>
  <si>
    <t>昭善</t>
    <rPh sb="0" eb="1">
      <t>ショウ</t>
    </rPh>
    <rPh sb="1" eb="2">
      <t>ゼン</t>
    </rPh>
    <phoneticPr fontId="2"/>
  </si>
  <si>
    <t>しょうたね</t>
    <phoneticPr fontId="2"/>
  </si>
  <si>
    <t>昭胤</t>
    <rPh sb="0" eb="1">
      <t>ショウ</t>
    </rPh>
    <rPh sb="1" eb="2">
      <t>タネ</t>
    </rPh>
    <phoneticPr fontId="2"/>
  </si>
  <si>
    <t>にしむら</t>
    <phoneticPr fontId="2"/>
  </si>
  <si>
    <t>西村</t>
    <rPh sb="0" eb="2">
      <t>ニシムラ</t>
    </rPh>
    <phoneticPr fontId="2"/>
  </si>
  <si>
    <t>しょうふく</t>
    <phoneticPr fontId="2"/>
  </si>
  <si>
    <t>省福</t>
    <rPh sb="0" eb="1">
      <t>ショウ</t>
    </rPh>
    <rPh sb="1" eb="2">
      <t>フク</t>
    </rPh>
    <phoneticPr fontId="2"/>
  </si>
  <si>
    <t>しょうふくぎふ</t>
    <phoneticPr fontId="2"/>
  </si>
  <si>
    <t>招福（岐阜）</t>
    <rPh sb="0" eb="1">
      <t>マネ</t>
    </rPh>
    <rPh sb="1" eb="2">
      <t>フク</t>
    </rPh>
    <rPh sb="3" eb="5">
      <t>ギフ</t>
    </rPh>
    <phoneticPr fontId="2"/>
  </si>
  <si>
    <t>しょうます</t>
    <phoneticPr fontId="2"/>
  </si>
  <si>
    <t>昭益</t>
    <rPh sb="0" eb="1">
      <t>ショウ</t>
    </rPh>
    <rPh sb="1" eb="2">
      <t>マス</t>
    </rPh>
    <phoneticPr fontId="2"/>
  </si>
  <si>
    <t>だい２２たかがわ</t>
    <phoneticPr fontId="2"/>
  </si>
  <si>
    <t>第２２隆川</t>
    <rPh sb="0" eb="1">
      <t>ダイ</t>
    </rPh>
    <rPh sb="3" eb="4">
      <t>タカ</t>
    </rPh>
    <rPh sb="4" eb="5">
      <t>ガワ</t>
    </rPh>
    <phoneticPr fontId="2"/>
  </si>
  <si>
    <t>だい４りゅううん</t>
    <phoneticPr fontId="2"/>
  </si>
  <si>
    <t>第４隆運</t>
    <rPh sb="0" eb="1">
      <t>ダイ</t>
    </rPh>
    <rPh sb="2" eb="3">
      <t>リュウ</t>
    </rPh>
    <rPh sb="3" eb="4">
      <t>ウン</t>
    </rPh>
    <phoneticPr fontId="2"/>
  </si>
  <si>
    <t>白清８５の３</t>
    <phoneticPr fontId="2"/>
  </si>
  <si>
    <t>しらきよふく</t>
    <phoneticPr fontId="2"/>
  </si>
  <si>
    <t>白清福</t>
    <rPh sb="0" eb="1">
      <t>シロ</t>
    </rPh>
    <rPh sb="1" eb="3">
      <t>セイフク</t>
    </rPh>
    <phoneticPr fontId="2"/>
  </si>
  <si>
    <t>飛騨白清</t>
    <rPh sb="0" eb="2">
      <t>ヒダ</t>
    </rPh>
    <rPh sb="2" eb="3">
      <t>シラ</t>
    </rPh>
    <rPh sb="3" eb="4">
      <t>キヨ</t>
    </rPh>
    <phoneticPr fontId="2"/>
  </si>
  <si>
    <t>しろはや</t>
    <phoneticPr fontId="2"/>
  </si>
  <si>
    <t>城隼</t>
    <rPh sb="0" eb="1">
      <t>シロ</t>
    </rPh>
    <rPh sb="1" eb="2">
      <t>ハヤブサ</t>
    </rPh>
    <phoneticPr fontId="2"/>
  </si>
  <si>
    <t>白金９</t>
    <rPh sb="0" eb="1">
      <t>シロ</t>
    </rPh>
    <rPh sb="1" eb="2">
      <t>キン</t>
    </rPh>
    <phoneticPr fontId="2"/>
  </si>
  <si>
    <t>城清</t>
  </si>
  <si>
    <t>だい４あいたに</t>
    <phoneticPr fontId="2"/>
  </si>
  <si>
    <t>第４相谷</t>
    <rPh sb="0" eb="1">
      <t>ダイ</t>
    </rPh>
    <rPh sb="2" eb="3">
      <t>ソウ</t>
    </rPh>
    <rPh sb="3" eb="4">
      <t>タニ</t>
    </rPh>
    <phoneticPr fontId="2"/>
  </si>
  <si>
    <t>だい２はたけ</t>
    <phoneticPr fontId="2"/>
  </si>
  <si>
    <t>第２畑</t>
    <rPh sb="0" eb="1">
      <t>ダイ</t>
    </rPh>
    <rPh sb="2" eb="3">
      <t>ハタケ</t>
    </rPh>
    <phoneticPr fontId="2"/>
  </si>
  <si>
    <t>城桜</t>
    <rPh sb="0" eb="1">
      <t>シロ</t>
    </rPh>
    <rPh sb="1" eb="2">
      <t>サクラ</t>
    </rPh>
    <phoneticPr fontId="2"/>
  </si>
  <si>
    <t>たじま</t>
    <phoneticPr fontId="2"/>
  </si>
  <si>
    <t>但馬</t>
    <rPh sb="0" eb="2">
      <t>タジマ</t>
    </rPh>
    <phoneticPr fontId="2"/>
  </si>
  <si>
    <t>しろどい</t>
    <phoneticPr fontId="2"/>
  </si>
  <si>
    <t>城土井</t>
  </si>
  <si>
    <t>第４相谷</t>
    <rPh sb="0" eb="1">
      <t>ダイ</t>
    </rPh>
    <rPh sb="2" eb="4">
      <t>アイタニ</t>
    </rPh>
    <phoneticPr fontId="2"/>
  </si>
  <si>
    <t>しろのかみ</t>
    <phoneticPr fontId="2"/>
  </si>
  <si>
    <t>城乃神</t>
    <rPh sb="0" eb="1">
      <t>シロ</t>
    </rPh>
    <rPh sb="1" eb="2">
      <t>ノ</t>
    </rPh>
    <rPh sb="2" eb="3">
      <t>カミ</t>
    </rPh>
    <phoneticPr fontId="2"/>
  </si>
  <si>
    <t>としふく</t>
    <phoneticPr fontId="2"/>
  </si>
  <si>
    <t>寿福</t>
    <rPh sb="0" eb="1">
      <t>ジュ</t>
    </rPh>
    <rPh sb="1" eb="2">
      <t>フク</t>
    </rPh>
    <phoneticPr fontId="2"/>
  </si>
  <si>
    <t>第55裕正</t>
    <rPh sb="0" eb="1">
      <t>ダイ</t>
    </rPh>
    <rPh sb="3" eb="4">
      <t>ユウ</t>
    </rPh>
    <rPh sb="4" eb="5">
      <t>セイ</t>
    </rPh>
    <phoneticPr fontId="2"/>
  </si>
  <si>
    <t>とよひかり</t>
    <phoneticPr fontId="2"/>
  </si>
  <si>
    <t>だい５あいたに</t>
    <phoneticPr fontId="2"/>
  </si>
  <si>
    <t>第５相谷</t>
    <rPh sb="0" eb="1">
      <t>ダイ</t>
    </rPh>
    <rPh sb="2" eb="3">
      <t>ソウ</t>
    </rPh>
    <rPh sb="3" eb="4">
      <t>タニ</t>
    </rPh>
    <phoneticPr fontId="2"/>
  </si>
  <si>
    <t>しろま</t>
    <phoneticPr fontId="2"/>
  </si>
  <si>
    <t>城麻</t>
    <rPh sb="0" eb="1">
      <t>シロ</t>
    </rPh>
    <rPh sb="1" eb="2">
      <t>アサ</t>
    </rPh>
    <phoneticPr fontId="2"/>
  </si>
  <si>
    <t>城松</t>
  </si>
  <si>
    <t>島根始祖</t>
    <rPh sb="0" eb="2">
      <t>シマネ</t>
    </rPh>
    <rPh sb="2" eb="4">
      <t>シソ</t>
    </rPh>
    <phoneticPr fontId="2"/>
  </si>
  <si>
    <t>だい１おおまち</t>
    <phoneticPr fontId="2"/>
  </si>
  <si>
    <t>しろりゅう</t>
    <phoneticPr fontId="2"/>
  </si>
  <si>
    <t>城竜</t>
    <rPh sb="0" eb="1">
      <t>シロ</t>
    </rPh>
    <rPh sb="1" eb="2">
      <t>リュウ</t>
    </rPh>
    <phoneticPr fontId="2"/>
  </si>
  <si>
    <t>だい１はまつる</t>
    <phoneticPr fontId="2"/>
  </si>
  <si>
    <t>第１浜鶴</t>
    <rPh sb="0" eb="1">
      <t>ダイ</t>
    </rPh>
    <rPh sb="2" eb="3">
      <t>ハマ</t>
    </rPh>
    <rPh sb="3" eb="4">
      <t>ツル</t>
    </rPh>
    <phoneticPr fontId="2"/>
  </si>
  <si>
    <t>しんあい</t>
    <phoneticPr fontId="2"/>
  </si>
  <si>
    <t>新愛</t>
    <rPh sb="0" eb="1">
      <t>シン</t>
    </rPh>
    <rPh sb="1" eb="2">
      <t>アイ</t>
    </rPh>
    <phoneticPr fontId="2"/>
  </si>
  <si>
    <t>第１３長岡</t>
    <rPh sb="0" eb="1">
      <t>ダイ</t>
    </rPh>
    <rPh sb="3" eb="5">
      <t>ナガオカ</t>
    </rPh>
    <phoneticPr fontId="2"/>
  </si>
  <si>
    <t>だい５たにかぜ</t>
    <phoneticPr fontId="2"/>
  </si>
  <si>
    <t>第５谷風</t>
    <rPh sb="0" eb="1">
      <t>ダイ</t>
    </rPh>
    <rPh sb="2" eb="4">
      <t>タニカゼ</t>
    </rPh>
    <phoneticPr fontId="2"/>
  </si>
  <si>
    <t>だい１ふじい</t>
    <phoneticPr fontId="2"/>
  </si>
  <si>
    <t>第１藤井</t>
    <rPh sb="0" eb="1">
      <t>ダイ</t>
    </rPh>
    <rPh sb="2" eb="4">
      <t>フジイ</t>
    </rPh>
    <phoneticPr fontId="2"/>
  </si>
  <si>
    <t>だい２３ひかり</t>
    <phoneticPr fontId="2"/>
  </si>
  <si>
    <t>第２３光</t>
    <rPh sb="0" eb="1">
      <t>ダイ</t>
    </rPh>
    <rPh sb="3" eb="4">
      <t>ヒカリ</t>
    </rPh>
    <phoneticPr fontId="2"/>
  </si>
  <si>
    <t>しんいとふじ</t>
    <phoneticPr fontId="2"/>
  </si>
  <si>
    <t>新糸藤</t>
    <rPh sb="0" eb="1">
      <t>シン</t>
    </rPh>
    <rPh sb="1" eb="2">
      <t>イト</t>
    </rPh>
    <rPh sb="2" eb="3">
      <t>フジ</t>
    </rPh>
    <phoneticPr fontId="2"/>
  </si>
  <si>
    <t>利花</t>
    <rPh sb="0" eb="1">
      <t>リ</t>
    </rPh>
    <rPh sb="1" eb="2">
      <t>ハナ</t>
    </rPh>
    <phoneticPr fontId="2"/>
  </si>
  <si>
    <t>ひらた</t>
    <phoneticPr fontId="2"/>
  </si>
  <si>
    <t>平田</t>
    <rPh sb="0" eb="2">
      <t>ヒラタ</t>
    </rPh>
    <phoneticPr fontId="2"/>
  </si>
  <si>
    <t>しんいとゆき</t>
    <phoneticPr fontId="2"/>
  </si>
  <si>
    <t>新糸行</t>
    <rPh sb="0" eb="1">
      <t>シン</t>
    </rPh>
    <rPh sb="1" eb="2">
      <t>イト</t>
    </rPh>
    <rPh sb="2" eb="3">
      <t>ユ</t>
    </rPh>
    <phoneticPr fontId="2"/>
  </si>
  <si>
    <t>ふじはな</t>
    <phoneticPr fontId="2"/>
  </si>
  <si>
    <t>藤花</t>
    <rPh sb="0" eb="1">
      <t>フジ</t>
    </rPh>
    <rPh sb="1" eb="2">
      <t>ハナ</t>
    </rPh>
    <phoneticPr fontId="2"/>
  </si>
  <si>
    <t>まもる１</t>
    <phoneticPr fontId="2"/>
  </si>
  <si>
    <t>守１</t>
    <rPh sb="0" eb="1">
      <t>マモ</t>
    </rPh>
    <phoneticPr fontId="2"/>
  </si>
  <si>
    <t>しんいなだ２１</t>
    <phoneticPr fontId="2"/>
  </si>
  <si>
    <t>新稲田２１</t>
    <rPh sb="0" eb="1">
      <t>シン</t>
    </rPh>
    <rPh sb="1" eb="3">
      <t>イナダ</t>
    </rPh>
    <phoneticPr fontId="2"/>
  </si>
  <si>
    <t>守１</t>
    <rPh sb="0" eb="1">
      <t>マモル</t>
    </rPh>
    <phoneticPr fontId="2"/>
  </si>
  <si>
    <t>しんいなだの４</t>
    <phoneticPr fontId="2"/>
  </si>
  <si>
    <t>しんかい</t>
    <phoneticPr fontId="2"/>
  </si>
  <si>
    <t>新開</t>
    <rPh sb="0" eb="2">
      <t>シンカイ</t>
    </rPh>
    <phoneticPr fontId="2"/>
  </si>
  <si>
    <t>とよたか</t>
    <phoneticPr fontId="2"/>
  </si>
  <si>
    <t>豊高</t>
    <rPh sb="0" eb="1">
      <t>トヨ</t>
    </rPh>
    <rPh sb="1" eb="2">
      <t>タカ</t>
    </rPh>
    <phoneticPr fontId="2"/>
  </si>
  <si>
    <t>しんかぜ</t>
    <phoneticPr fontId="2"/>
  </si>
  <si>
    <t>新風</t>
    <rPh sb="0" eb="1">
      <t>シン</t>
    </rPh>
    <rPh sb="1" eb="2">
      <t>カゼ</t>
    </rPh>
    <phoneticPr fontId="2"/>
  </si>
  <si>
    <t>しんきよはな７</t>
    <phoneticPr fontId="2"/>
  </si>
  <si>
    <t>新清花７</t>
    <rPh sb="0" eb="1">
      <t>シン</t>
    </rPh>
    <rPh sb="1" eb="2">
      <t>キヨ</t>
    </rPh>
    <rPh sb="2" eb="3">
      <t>ハナ</t>
    </rPh>
    <phoneticPr fontId="2"/>
  </si>
  <si>
    <t>新月</t>
  </si>
  <si>
    <t>にいざわ</t>
    <phoneticPr fontId="2"/>
  </si>
  <si>
    <t>新沢</t>
  </si>
  <si>
    <t>しんとみ</t>
    <phoneticPr fontId="2"/>
  </si>
  <si>
    <t>新富</t>
  </si>
  <si>
    <t>大茶</t>
  </si>
  <si>
    <t>ふじよし</t>
    <phoneticPr fontId="2"/>
  </si>
  <si>
    <t>藤吉</t>
  </si>
  <si>
    <t>しんたかみず</t>
    <phoneticPr fontId="2"/>
  </si>
  <si>
    <t>新高水</t>
    <rPh sb="0" eb="1">
      <t>シン</t>
    </rPh>
    <rPh sb="1" eb="2">
      <t>タカ</t>
    </rPh>
    <rPh sb="2" eb="3">
      <t>ミズ</t>
    </rPh>
    <phoneticPr fontId="2"/>
  </si>
  <si>
    <t>しんたく</t>
    <phoneticPr fontId="2"/>
  </si>
  <si>
    <t>新宅</t>
    <rPh sb="0" eb="1">
      <t>シン</t>
    </rPh>
    <rPh sb="1" eb="2">
      <t>タク</t>
    </rPh>
    <phoneticPr fontId="2"/>
  </si>
  <si>
    <t>まるえ</t>
    <phoneticPr fontId="2"/>
  </si>
  <si>
    <t>丸江</t>
    <rPh sb="0" eb="1">
      <t>マル</t>
    </rPh>
    <rPh sb="1" eb="2">
      <t>エ</t>
    </rPh>
    <phoneticPr fontId="2"/>
  </si>
  <si>
    <t>やまもり</t>
    <phoneticPr fontId="2"/>
  </si>
  <si>
    <t>山森</t>
    <rPh sb="0" eb="2">
      <t>ヤマモリ</t>
    </rPh>
    <phoneticPr fontId="2"/>
  </si>
  <si>
    <t>しんたろう</t>
    <phoneticPr fontId="2"/>
  </si>
  <si>
    <t>真太郎</t>
    <rPh sb="0" eb="1">
      <t>シン</t>
    </rPh>
    <rPh sb="1" eb="3">
      <t>シンタロウ</t>
    </rPh>
    <phoneticPr fontId="2"/>
  </si>
  <si>
    <t>やすかねどい</t>
    <phoneticPr fontId="2"/>
  </si>
  <si>
    <t>安金土井</t>
    <rPh sb="0" eb="4">
      <t>ヤスカネドイ</t>
    </rPh>
    <phoneticPr fontId="2"/>
  </si>
  <si>
    <t>第２正徳</t>
    <rPh sb="0" eb="1">
      <t>ダイ</t>
    </rPh>
    <rPh sb="2" eb="3">
      <t>マサノリ</t>
    </rPh>
    <rPh sb="3" eb="4">
      <t>ノリ</t>
    </rPh>
    <phoneticPr fontId="2"/>
  </si>
  <si>
    <t>ずいはく</t>
    <phoneticPr fontId="2"/>
  </si>
  <si>
    <t>瑞伯</t>
    <rPh sb="0" eb="1">
      <t>ズイ</t>
    </rPh>
    <rPh sb="1" eb="2">
      <t>ハク</t>
    </rPh>
    <phoneticPr fontId="2"/>
  </si>
  <si>
    <t>にいくら</t>
    <phoneticPr fontId="2"/>
  </si>
  <si>
    <t>新倉</t>
    <rPh sb="0" eb="2">
      <t>シンクラ</t>
    </rPh>
    <phoneticPr fontId="2"/>
  </si>
  <si>
    <t>にしかわ</t>
    <phoneticPr fontId="2"/>
  </si>
  <si>
    <t>西川</t>
    <rPh sb="0" eb="2">
      <t>ニシカワ</t>
    </rPh>
    <phoneticPr fontId="2"/>
  </si>
  <si>
    <t>しんなり６</t>
    <phoneticPr fontId="2"/>
  </si>
  <si>
    <t>新成６</t>
    <rPh sb="0" eb="1">
      <t>シン</t>
    </rPh>
    <rPh sb="1" eb="2">
      <t>ナ</t>
    </rPh>
    <phoneticPr fontId="2"/>
  </si>
  <si>
    <t>「</t>
    <phoneticPr fontId="2"/>
  </si>
  <si>
    <t>しんのう</t>
    <phoneticPr fontId="2"/>
  </si>
  <si>
    <t>神農</t>
    <rPh sb="0" eb="1">
      <t>カミ</t>
    </rPh>
    <rPh sb="1" eb="2">
      <t>ノウ</t>
    </rPh>
    <phoneticPr fontId="2"/>
  </si>
  <si>
    <t>しんのすけ</t>
    <phoneticPr fontId="2"/>
  </si>
  <si>
    <t>真之介</t>
    <rPh sb="0" eb="3">
      <t>シンノスケ</t>
    </rPh>
    <phoneticPr fontId="2"/>
  </si>
  <si>
    <t>しんのすけさが</t>
    <phoneticPr fontId="2"/>
  </si>
  <si>
    <t>辰之介（佐賀）</t>
    <rPh sb="0" eb="1">
      <t>シン</t>
    </rPh>
    <rPh sb="1" eb="2">
      <t>ノ</t>
    </rPh>
    <rPh sb="2" eb="3">
      <t>スケ</t>
    </rPh>
    <rPh sb="4" eb="6">
      <t>サガ</t>
    </rPh>
    <phoneticPr fontId="2"/>
  </si>
  <si>
    <t>佐賀県：名称に県名入れ</t>
    <rPh sb="0" eb="3">
      <t>サガケン</t>
    </rPh>
    <rPh sb="4" eb="6">
      <t>メイショウ</t>
    </rPh>
    <rPh sb="7" eb="9">
      <t>ケンメイ</t>
    </rPh>
    <rPh sb="9" eb="10">
      <t>イ</t>
    </rPh>
    <phoneticPr fontId="2"/>
  </si>
  <si>
    <t>しんはつひで</t>
    <phoneticPr fontId="2"/>
  </si>
  <si>
    <t>しんはな</t>
    <phoneticPr fontId="2"/>
  </si>
  <si>
    <t>新花</t>
    <rPh sb="0" eb="1">
      <t>シン</t>
    </rPh>
    <rPh sb="1" eb="2">
      <t>ハナ</t>
    </rPh>
    <phoneticPr fontId="2"/>
  </si>
  <si>
    <t>しんぷく</t>
    <phoneticPr fontId="2"/>
  </si>
  <si>
    <t>真福</t>
    <rPh sb="0" eb="1">
      <t>シン</t>
    </rPh>
    <rPh sb="1" eb="2">
      <t>フク</t>
    </rPh>
    <phoneticPr fontId="2"/>
  </si>
  <si>
    <t>しんまき１</t>
    <phoneticPr fontId="2"/>
  </si>
  <si>
    <t>真槇１</t>
    <rPh sb="0" eb="1">
      <t>シン</t>
    </rPh>
    <rPh sb="1" eb="2">
      <t>マキ</t>
    </rPh>
    <phoneticPr fontId="2"/>
  </si>
  <si>
    <t>だい２おおまき</t>
    <phoneticPr fontId="2"/>
  </si>
  <si>
    <t>第２大槇</t>
    <rPh sb="0" eb="1">
      <t>ダイ</t>
    </rPh>
    <rPh sb="2" eb="4">
      <t>オオマキ</t>
    </rPh>
    <phoneticPr fontId="2"/>
  </si>
  <si>
    <t>だい４やすまき</t>
    <phoneticPr fontId="2"/>
  </si>
  <si>
    <t>第４安槙</t>
    <rPh sb="0" eb="1">
      <t>ダイ</t>
    </rPh>
    <rPh sb="2" eb="4">
      <t>ヤスマキ</t>
    </rPh>
    <phoneticPr fontId="2"/>
  </si>
  <si>
    <t>だい１０やすまき</t>
    <phoneticPr fontId="2"/>
  </si>
  <si>
    <t>第１０安槙</t>
    <rPh sb="0" eb="1">
      <t>ダイ</t>
    </rPh>
    <rPh sb="3" eb="5">
      <t>ヤスマキ</t>
    </rPh>
    <phoneticPr fontId="2"/>
  </si>
  <si>
    <t>しんもりどい</t>
    <phoneticPr fontId="2"/>
  </si>
  <si>
    <t>新守土井</t>
    <rPh sb="0" eb="2">
      <t>シンモリ</t>
    </rPh>
    <rPh sb="2" eb="4">
      <t>ドイ</t>
    </rPh>
    <phoneticPr fontId="2"/>
  </si>
  <si>
    <t>霧ヶ峰</t>
    <rPh sb="0" eb="3">
      <t>キリガミネ</t>
    </rPh>
    <phoneticPr fontId="2"/>
  </si>
  <si>
    <t>しんまつ</t>
    <phoneticPr fontId="2"/>
  </si>
  <si>
    <t>神松</t>
    <rPh sb="0" eb="1">
      <t>カミ</t>
    </rPh>
    <rPh sb="1" eb="2">
      <t>マツ</t>
    </rPh>
    <phoneticPr fontId="2"/>
  </si>
  <si>
    <t>ひのした</t>
    <phoneticPr fontId="2"/>
  </si>
  <si>
    <t>日の下</t>
    <rPh sb="0" eb="1">
      <t>ヒ</t>
    </rPh>
    <rPh sb="2" eb="3">
      <t>シタ</t>
    </rPh>
    <phoneticPr fontId="2"/>
  </si>
  <si>
    <t>しんもり</t>
    <phoneticPr fontId="2"/>
  </si>
  <si>
    <t>神森</t>
    <rPh sb="0" eb="1">
      <t>カミ</t>
    </rPh>
    <rPh sb="1" eb="2">
      <t>モリ</t>
    </rPh>
    <phoneticPr fontId="2"/>
  </si>
  <si>
    <t>新守５</t>
    <rPh sb="0" eb="2">
      <t>シンモリ</t>
    </rPh>
    <phoneticPr fontId="2"/>
  </si>
  <si>
    <t>守１</t>
    <rPh sb="0" eb="1">
      <t>モリ</t>
    </rPh>
    <phoneticPr fontId="2"/>
  </si>
  <si>
    <t>第４倉花</t>
    <rPh sb="0" eb="4">
      <t>ダイヨンクラハナ</t>
    </rPh>
    <phoneticPr fontId="2"/>
  </si>
  <si>
    <t>だい６こうじん</t>
    <phoneticPr fontId="2"/>
  </si>
  <si>
    <t>第６荒神</t>
    <rPh sb="0" eb="1">
      <t>ダイ</t>
    </rPh>
    <rPh sb="2" eb="3">
      <t>アラ</t>
    </rPh>
    <rPh sb="3" eb="4">
      <t>カミ</t>
    </rPh>
    <phoneticPr fontId="2"/>
  </si>
  <si>
    <t>じんや６</t>
    <phoneticPr fontId="2"/>
  </si>
  <si>
    <t>仁屋６</t>
    <rPh sb="0" eb="1">
      <t>ジン</t>
    </rPh>
    <rPh sb="1" eb="2">
      <t>ヤ</t>
    </rPh>
    <phoneticPr fontId="2"/>
  </si>
  <si>
    <t>はつた</t>
    <phoneticPr fontId="2"/>
  </si>
  <si>
    <t>初太</t>
    <rPh sb="0" eb="1">
      <t>ハツ</t>
    </rPh>
    <rPh sb="1" eb="2">
      <t>タ</t>
    </rPh>
    <phoneticPr fontId="2"/>
  </si>
  <si>
    <t>第２石西</t>
    <rPh sb="0" eb="1">
      <t>ダイ</t>
    </rPh>
    <rPh sb="2" eb="3">
      <t>セキ</t>
    </rPh>
    <rPh sb="3" eb="4">
      <t>サイ</t>
    </rPh>
    <phoneticPr fontId="2"/>
  </si>
  <si>
    <t>はうら</t>
    <phoneticPr fontId="2"/>
  </si>
  <si>
    <t>羽浦</t>
    <rPh sb="0" eb="1">
      <t>ハ</t>
    </rPh>
    <rPh sb="1" eb="2">
      <t>ウラ</t>
    </rPh>
    <phoneticPr fontId="2"/>
  </si>
  <si>
    <t>瑞泊</t>
    <rPh sb="0" eb="1">
      <t>ズイ</t>
    </rPh>
    <rPh sb="1" eb="2">
      <t>ハク</t>
    </rPh>
    <phoneticPr fontId="2"/>
  </si>
  <si>
    <t>かみいし</t>
    <phoneticPr fontId="2"/>
  </si>
  <si>
    <t>ずいほう</t>
    <phoneticPr fontId="2"/>
  </si>
  <si>
    <t>瑞宝</t>
    <rPh sb="0" eb="1">
      <t>ズイ</t>
    </rPh>
    <rPh sb="1" eb="2">
      <t>ホウ</t>
    </rPh>
    <phoneticPr fontId="2"/>
  </si>
  <si>
    <t>福々（島根）</t>
    <rPh sb="0" eb="1">
      <t>フク</t>
    </rPh>
    <rPh sb="3" eb="5">
      <t>シマネ</t>
    </rPh>
    <phoneticPr fontId="2"/>
  </si>
  <si>
    <t>ずいほうかごしま</t>
    <phoneticPr fontId="2"/>
  </si>
  <si>
    <t>瑞宝（鹿児島）</t>
    <rPh sb="0" eb="1">
      <t>ズイ</t>
    </rPh>
    <rPh sb="1" eb="2">
      <t>ホウ</t>
    </rPh>
    <rPh sb="3" eb="6">
      <t>カゴシマ</t>
    </rPh>
    <phoneticPr fontId="2"/>
  </si>
  <si>
    <t>すえたかふく</t>
    <phoneticPr fontId="2"/>
  </si>
  <si>
    <t>寿恵高福</t>
    <rPh sb="0" eb="1">
      <t>コトブキ</t>
    </rPh>
    <rPh sb="1" eb="2">
      <t>メグ</t>
    </rPh>
    <rPh sb="2" eb="3">
      <t>タカ</t>
    </rPh>
    <rPh sb="3" eb="4">
      <t>フク</t>
    </rPh>
    <phoneticPr fontId="2"/>
  </si>
  <si>
    <t>すえたかふく４だい</t>
    <phoneticPr fontId="2"/>
  </si>
  <si>
    <t>すえひろ</t>
    <phoneticPr fontId="2"/>
  </si>
  <si>
    <t>末広</t>
  </si>
  <si>
    <t>井岡</t>
    <rPh sb="0" eb="1">
      <t>イ</t>
    </rPh>
    <rPh sb="1" eb="2">
      <t>オカ</t>
    </rPh>
    <phoneticPr fontId="2"/>
  </si>
  <si>
    <t>寿恵福</t>
    <rPh sb="0" eb="1">
      <t>コトブキ</t>
    </rPh>
    <rPh sb="1" eb="2">
      <t>エ</t>
    </rPh>
    <rPh sb="2" eb="3">
      <t>フク</t>
    </rPh>
    <phoneticPr fontId="2"/>
  </si>
  <si>
    <t>すぎます</t>
    <phoneticPr fontId="2"/>
  </si>
  <si>
    <t>杉益</t>
    <rPh sb="0" eb="1">
      <t>スギ</t>
    </rPh>
    <rPh sb="1" eb="2">
      <t>マス</t>
    </rPh>
    <phoneticPr fontId="2"/>
  </si>
  <si>
    <t>すぎわかまる</t>
    <phoneticPr fontId="2"/>
  </si>
  <si>
    <t>杉若丸</t>
    <rPh sb="0" eb="1">
      <t>スギ</t>
    </rPh>
    <rPh sb="1" eb="2">
      <t>ワカ</t>
    </rPh>
    <rPh sb="2" eb="3">
      <t>マル</t>
    </rPh>
    <phoneticPr fontId="2"/>
  </si>
  <si>
    <t>菊照美</t>
    <rPh sb="0" eb="1">
      <t>キク</t>
    </rPh>
    <rPh sb="1" eb="2">
      <t>テ</t>
    </rPh>
    <rPh sb="2" eb="3">
      <t>ミ</t>
    </rPh>
    <phoneticPr fontId="2"/>
  </si>
  <si>
    <t>すずかね１</t>
    <phoneticPr fontId="2"/>
  </si>
  <si>
    <t>鈴金１</t>
    <rPh sb="1" eb="2">
      <t>カネ</t>
    </rPh>
    <phoneticPr fontId="2"/>
  </si>
  <si>
    <t>五十鈴</t>
  </si>
  <si>
    <t>だい２さぼう</t>
    <phoneticPr fontId="2"/>
  </si>
  <si>
    <t>第２佐防</t>
    <rPh sb="0" eb="1">
      <t>ダイ</t>
    </rPh>
    <rPh sb="2" eb="3">
      <t>サ</t>
    </rPh>
    <rPh sb="3" eb="4">
      <t>ボウ</t>
    </rPh>
    <phoneticPr fontId="2"/>
  </si>
  <si>
    <t>すずふく</t>
    <phoneticPr fontId="2"/>
  </si>
  <si>
    <t>鈴福</t>
    <rPh sb="0" eb="1">
      <t>スズ</t>
    </rPh>
    <rPh sb="1" eb="2">
      <t>フク</t>
    </rPh>
    <phoneticPr fontId="2"/>
  </si>
  <si>
    <t>すずゆき</t>
    <phoneticPr fontId="2"/>
  </si>
  <si>
    <t>鈴幸</t>
    <phoneticPr fontId="2"/>
  </si>
  <si>
    <t>せいかふじ</t>
    <phoneticPr fontId="2"/>
  </si>
  <si>
    <t>聖香藤</t>
    <rPh sb="0" eb="1">
      <t>セイ</t>
    </rPh>
    <rPh sb="1" eb="2">
      <t>カオ</t>
    </rPh>
    <rPh sb="2" eb="3">
      <t>フジ</t>
    </rPh>
    <phoneticPr fontId="2"/>
  </si>
  <si>
    <t>せいひろ</t>
    <phoneticPr fontId="2"/>
  </si>
  <si>
    <t>清洋</t>
    <rPh sb="0" eb="1">
      <t>キヨ</t>
    </rPh>
    <rPh sb="1" eb="2">
      <t>ヨウ</t>
    </rPh>
    <phoneticPr fontId="2"/>
  </si>
  <si>
    <t>ただふじ</t>
    <phoneticPr fontId="2"/>
  </si>
  <si>
    <t>忠富士</t>
    <rPh sb="0" eb="1">
      <t>タダシ</t>
    </rPh>
    <rPh sb="1" eb="3">
      <t>フジ</t>
    </rPh>
    <phoneticPr fontId="2"/>
  </si>
  <si>
    <t>せいほうだいち</t>
    <phoneticPr fontId="2"/>
  </si>
  <si>
    <t>清峰大地</t>
    <rPh sb="0" eb="1">
      <t>キヨ</t>
    </rPh>
    <rPh sb="1" eb="2">
      <t>ミネ</t>
    </rPh>
    <rPh sb="2" eb="4">
      <t>ダイチ</t>
    </rPh>
    <phoneticPr fontId="2"/>
  </si>
  <si>
    <t>９回全共</t>
    <rPh sb="1" eb="2">
      <t>カイ</t>
    </rPh>
    <rPh sb="2" eb="3">
      <t>ゼン</t>
    </rPh>
    <rPh sb="3" eb="4">
      <t>キョウ</t>
    </rPh>
    <phoneticPr fontId="2"/>
  </si>
  <si>
    <t>せいりょく</t>
    <phoneticPr fontId="2"/>
  </si>
  <si>
    <t>青緑</t>
    <rPh sb="0" eb="1">
      <t>アオ</t>
    </rPh>
    <rPh sb="1" eb="2">
      <t>ミドリ</t>
    </rPh>
    <phoneticPr fontId="2"/>
  </si>
  <si>
    <t>旭政</t>
    <rPh sb="0" eb="1">
      <t>アサヒ</t>
    </rPh>
    <rPh sb="1" eb="2">
      <t>セイ</t>
    </rPh>
    <phoneticPr fontId="2"/>
  </si>
  <si>
    <t>だい７８おおとり</t>
    <phoneticPr fontId="2"/>
  </si>
  <si>
    <t>第７８鳳</t>
    <rPh sb="0" eb="1">
      <t>ダイ</t>
    </rPh>
    <rPh sb="3" eb="4">
      <t>オオトリ</t>
    </rPh>
    <phoneticPr fontId="2"/>
  </si>
  <si>
    <t>せんえい</t>
    <phoneticPr fontId="2"/>
  </si>
  <si>
    <t>千英</t>
    <rPh sb="0" eb="1">
      <t>セン</t>
    </rPh>
    <rPh sb="1" eb="2">
      <t>エイ</t>
    </rPh>
    <phoneticPr fontId="2"/>
  </si>
  <si>
    <t>せんしか</t>
    <phoneticPr fontId="2"/>
  </si>
  <si>
    <t>川鹿</t>
    <rPh sb="0" eb="1">
      <t>セン</t>
    </rPh>
    <rPh sb="1" eb="2">
      <t>シカ</t>
    </rPh>
    <phoneticPr fontId="2"/>
  </si>
  <si>
    <t>せんすい</t>
    <phoneticPr fontId="2"/>
  </si>
  <si>
    <t>千水</t>
    <rPh sb="0" eb="1">
      <t>セン</t>
    </rPh>
    <rPh sb="1" eb="2">
      <t>スイ</t>
    </rPh>
    <phoneticPr fontId="2"/>
  </si>
  <si>
    <t>糸松波</t>
    <rPh sb="0" eb="1">
      <t>イト</t>
    </rPh>
    <rPh sb="1" eb="3">
      <t>マツナミ</t>
    </rPh>
    <phoneticPr fontId="2"/>
  </si>
  <si>
    <t>だい３よしおか</t>
    <phoneticPr fontId="2"/>
  </si>
  <si>
    <t>事業団１８現検</t>
    <rPh sb="0" eb="3">
      <t>ジギョウダン</t>
    </rPh>
    <rPh sb="5" eb="6">
      <t>ゲン</t>
    </rPh>
    <rPh sb="6" eb="7">
      <t>ケン</t>
    </rPh>
    <phoneticPr fontId="2"/>
  </si>
  <si>
    <t>せんり</t>
    <phoneticPr fontId="2"/>
  </si>
  <si>
    <t>千里</t>
    <rPh sb="0" eb="2">
      <t>センリ</t>
    </rPh>
    <phoneticPr fontId="2"/>
  </si>
  <si>
    <t>せんりゅう</t>
    <phoneticPr fontId="2"/>
  </si>
  <si>
    <t>仙隆</t>
    <rPh sb="0" eb="1">
      <t>セン</t>
    </rPh>
    <rPh sb="1" eb="2">
      <t>リュウ</t>
    </rPh>
    <phoneticPr fontId="2"/>
  </si>
  <si>
    <t>そお</t>
    <phoneticPr fontId="2"/>
  </si>
  <si>
    <t>そぼにしき</t>
    <phoneticPr fontId="2"/>
  </si>
  <si>
    <t>祖母錦</t>
    <rPh sb="0" eb="2">
      <t>ソボ</t>
    </rPh>
    <rPh sb="2" eb="3">
      <t>ニシキ</t>
    </rPh>
    <phoneticPr fontId="2"/>
  </si>
  <si>
    <t>第１上野</t>
    <rPh sb="0" eb="1">
      <t>ダイ</t>
    </rPh>
    <rPh sb="2" eb="4">
      <t>ウエノ</t>
    </rPh>
    <phoneticPr fontId="2"/>
  </si>
  <si>
    <t>だい１０いしばし</t>
    <phoneticPr fontId="2"/>
  </si>
  <si>
    <t>第１０石橋</t>
    <rPh sb="0" eb="1">
      <t>ダイ</t>
    </rPh>
    <rPh sb="3" eb="5">
      <t>イシバシ</t>
    </rPh>
    <phoneticPr fontId="2"/>
  </si>
  <si>
    <t>まえなか</t>
    <phoneticPr fontId="2"/>
  </si>
  <si>
    <t>前中</t>
    <rPh sb="0" eb="2">
      <t>マエナカ</t>
    </rPh>
    <phoneticPr fontId="2"/>
  </si>
  <si>
    <t>だい１０さかえ</t>
    <phoneticPr fontId="2"/>
  </si>
  <si>
    <t>第１０栄</t>
    <rPh sb="0" eb="1">
      <t>ダイ</t>
    </rPh>
    <rPh sb="3" eb="4">
      <t>サカエ</t>
    </rPh>
    <phoneticPr fontId="2"/>
  </si>
  <si>
    <t>だい１０しんさか</t>
    <phoneticPr fontId="2"/>
  </si>
  <si>
    <t>第１０新坂</t>
    <rPh sb="0" eb="1">
      <t>ダイ</t>
    </rPh>
    <rPh sb="3" eb="4">
      <t>シン</t>
    </rPh>
    <rPh sb="4" eb="5">
      <t>サカ</t>
    </rPh>
    <phoneticPr fontId="2"/>
  </si>
  <si>
    <t>だい１０しんぷく</t>
    <phoneticPr fontId="2"/>
  </si>
  <si>
    <t>第１０神福</t>
  </si>
  <si>
    <t>たりゅう</t>
    <phoneticPr fontId="2"/>
  </si>
  <si>
    <t>田竜</t>
    <rPh sb="0" eb="1">
      <t>タ</t>
    </rPh>
    <rPh sb="1" eb="2">
      <t>リュウ</t>
    </rPh>
    <phoneticPr fontId="2"/>
  </si>
  <si>
    <t>第６荒神</t>
    <rPh sb="0" eb="1">
      <t>ダイ</t>
    </rPh>
    <rPh sb="2" eb="3">
      <t>コウ</t>
    </rPh>
    <rPh sb="3" eb="4">
      <t>カミ</t>
    </rPh>
    <phoneticPr fontId="2"/>
  </si>
  <si>
    <t>だい１６ふくだ</t>
    <phoneticPr fontId="2"/>
  </si>
  <si>
    <t>第１６福田</t>
    <rPh sb="0" eb="1">
      <t>ダイ</t>
    </rPh>
    <rPh sb="3" eb="5">
      <t>フクダ</t>
    </rPh>
    <phoneticPr fontId="2"/>
  </si>
  <si>
    <t>だい４うやま</t>
    <phoneticPr fontId="2"/>
  </si>
  <si>
    <t>第４柳山</t>
    <rPh sb="0" eb="1">
      <t>ダイ</t>
    </rPh>
    <rPh sb="2" eb="3">
      <t>ヤナギ</t>
    </rPh>
    <rPh sb="3" eb="4">
      <t>ヤマ</t>
    </rPh>
    <phoneticPr fontId="2"/>
  </si>
  <si>
    <t>だい１０たけし</t>
    <phoneticPr fontId="2"/>
  </si>
  <si>
    <t>第１０猛</t>
    <rPh sb="0" eb="1">
      <t>ダイ</t>
    </rPh>
    <rPh sb="3" eb="4">
      <t>タケシ</t>
    </rPh>
    <phoneticPr fontId="2"/>
  </si>
  <si>
    <t>やまもと２</t>
    <phoneticPr fontId="2"/>
  </si>
  <si>
    <t>山本２</t>
    <rPh sb="0" eb="2">
      <t>ヤマモト</t>
    </rPh>
    <phoneticPr fontId="2"/>
  </si>
  <si>
    <t>だい１０のぐち</t>
    <phoneticPr fontId="2"/>
  </si>
  <si>
    <t>第１０野口</t>
    <rPh sb="0" eb="1">
      <t>ダイ</t>
    </rPh>
    <rPh sb="3" eb="5">
      <t>ノグチ</t>
    </rPh>
    <phoneticPr fontId="2"/>
  </si>
  <si>
    <t>だい２はなや</t>
    <phoneticPr fontId="2"/>
  </si>
  <si>
    <t>第２花屋</t>
    <rPh sb="0" eb="1">
      <t>ダイ</t>
    </rPh>
    <rPh sb="2" eb="4">
      <t>ハナヤ</t>
    </rPh>
    <phoneticPr fontId="2"/>
  </si>
  <si>
    <t>だい１０のだや</t>
    <phoneticPr fontId="2"/>
  </si>
  <si>
    <t>第１０野田屋</t>
    <rPh sb="0" eb="1">
      <t>ダイ</t>
    </rPh>
    <rPh sb="3" eb="5">
      <t>ノダ</t>
    </rPh>
    <rPh sb="5" eb="6">
      <t>ヤ</t>
    </rPh>
    <phoneticPr fontId="2"/>
  </si>
  <si>
    <t>だいてん</t>
    <phoneticPr fontId="2"/>
  </si>
  <si>
    <t>大典</t>
    <rPh sb="0" eb="1">
      <t>オオ</t>
    </rPh>
    <rPh sb="1" eb="2">
      <t>ノリ</t>
    </rPh>
    <phoneticPr fontId="2"/>
  </si>
  <si>
    <t>だい１０ふくさかえ</t>
    <phoneticPr fontId="2"/>
  </si>
  <si>
    <t>第１０福栄</t>
    <rPh sb="0" eb="1">
      <t>ダイ</t>
    </rPh>
    <rPh sb="3" eb="4">
      <t>フク</t>
    </rPh>
    <rPh sb="4" eb="5">
      <t>サカエ</t>
    </rPh>
    <phoneticPr fontId="2"/>
  </si>
  <si>
    <t>百鶴始祖</t>
    <rPh sb="0" eb="1">
      <t>モモ</t>
    </rPh>
    <rPh sb="1" eb="2">
      <t>ツル</t>
    </rPh>
    <rPh sb="2" eb="4">
      <t>シソ</t>
    </rPh>
    <phoneticPr fontId="2"/>
  </si>
  <si>
    <t>第１０武山</t>
    <rPh sb="0" eb="1">
      <t>ダイ</t>
    </rPh>
    <rPh sb="3" eb="4">
      <t>ブ</t>
    </rPh>
    <rPh sb="4" eb="5">
      <t>ザン</t>
    </rPh>
    <phoneticPr fontId="2"/>
  </si>
  <si>
    <t>だい１０ふじひさきよ</t>
    <phoneticPr fontId="2"/>
  </si>
  <si>
    <t>第１０富士久清</t>
    <rPh sb="0" eb="1">
      <t>ダイ</t>
    </rPh>
    <rPh sb="3" eb="5">
      <t>フジ</t>
    </rPh>
    <rPh sb="5" eb="6">
      <t>ヒサ</t>
    </rPh>
    <rPh sb="6" eb="7">
      <t>キヨ</t>
    </rPh>
    <phoneticPr fontId="2"/>
  </si>
  <si>
    <t>だい１０ふじふく</t>
    <phoneticPr fontId="2"/>
  </si>
  <si>
    <t>第１０藤福</t>
    <rPh sb="0" eb="1">
      <t>ダイ</t>
    </rPh>
    <rPh sb="3" eb="4">
      <t>フジ</t>
    </rPh>
    <rPh sb="4" eb="5">
      <t>フク</t>
    </rPh>
    <phoneticPr fontId="2"/>
  </si>
  <si>
    <t>新風</t>
    <rPh sb="0" eb="2">
      <t>シンプウ</t>
    </rPh>
    <phoneticPr fontId="2"/>
  </si>
  <si>
    <t>だい１０ほうりゅうの５</t>
    <phoneticPr fontId="2"/>
  </si>
  <si>
    <t>第１０宝柳の６</t>
    <rPh sb="0" eb="1">
      <t>ダイ</t>
    </rPh>
    <rPh sb="3" eb="4">
      <t>ホウ</t>
    </rPh>
    <rPh sb="4" eb="5">
      <t>リュウ</t>
    </rPh>
    <phoneticPr fontId="2"/>
  </si>
  <si>
    <t>だい２１ふかがわ</t>
    <phoneticPr fontId="2"/>
  </si>
  <si>
    <t>第２１深川</t>
    <rPh sb="0" eb="1">
      <t>ダイ</t>
    </rPh>
    <rPh sb="3" eb="5">
      <t>フカガワ</t>
    </rPh>
    <phoneticPr fontId="2"/>
  </si>
  <si>
    <t>だい１１いいの</t>
    <phoneticPr fontId="2"/>
  </si>
  <si>
    <t>第１１飯野</t>
    <rPh sb="0" eb="1">
      <t>ダイ</t>
    </rPh>
    <rPh sb="3" eb="5">
      <t>イイノ</t>
    </rPh>
    <phoneticPr fontId="2"/>
  </si>
  <si>
    <t>だい１１いとたに</t>
    <phoneticPr fontId="2"/>
  </si>
  <si>
    <t>第１１糸谷</t>
    <rPh sb="0" eb="1">
      <t>ダイ</t>
    </rPh>
    <rPh sb="3" eb="4">
      <t>イト</t>
    </rPh>
    <rPh sb="4" eb="5">
      <t>タニ</t>
    </rPh>
    <phoneticPr fontId="2"/>
  </si>
  <si>
    <t>千代田</t>
    <rPh sb="0" eb="2">
      <t>チヨ</t>
    </rPh>
    <rPh sb="2" eb="3">
      <t>タ</t>
    </rPh>
    <phoneticPr fontId="2"/>
  </si>
  <si>
    <t>田中</t>
    <rPh sb="0" eb="2">
      <t>タナカ</t>
    </rPh>
    <phoneticPr fontId="2"/>
  </si>
  <si>
    <t>だい１１せんまつ</t>
    <phoneticPr fontId="2"/>
  </si>
  <si>
    <t>第１１千松</t>
    <rPh sb="0" eb="1">
      <t>ダイ</t>
    </rPh>
    <rPh sb="3" eb="4">
      <t>セン</t>
    </rPh>
    <rPh sb="4" eb="5">
      <t>マツ</t>
    </rPh>
    <phoneticPr fontId="2"/>
  </si>
  <si>
    <t>ほうえい</t>
    <phoneticPr fontId="2"/>
  </si>
  <si>
    <t>宝栄</t>
    <rPh sb="0" eb="1">
      <t>タカラ</t>
    </rPh>
    <rPh sb="1" eb="2">
      <t>サカエ</t>
    </rPh>
    <phoneticPr fontId="2"/>
  </si>
  <si>
    <t>だい１１むらた</t>
    <phoneticPr fontId="2"/>
  </si>
  <si>
    <t>第１１村田</t>
    <rPh sb="0" eb="1">
      <t>ダイ</t>
    </rPh>
    <rPh sb="3" eb="5">
      <t>ムラタ</t>
    </rPh>
    <phoneticPr fontId="2"/>
  </si>
  <si>
    <t>ちゅうごく</t>
    <phoneticPr fontId="2"/>
  </si>
  <si>
    <t>中国</t>
    <rPh sb="0" eb="2">
      <t>チュウゴク</t>
    </rPh>
    <phoneticPr fontId="2"/>
  </si>
  <si>
    <t>だい２むらおか</t>
    <phoneticPr fontId="2"/>
  </si>
  <si>
    <t>第２村岡</t>
    <rPh sb="0" eb="1">
      <t>ダイ</t>
    </rPh>
    <rPh sb="2" eb="4">
      <t>ムラオカ</t>
    </rPh>
    <phoneticPr fontId="2"/>
  </si>
  <si>
    <t>だい１２えいこう</t>
    <phoneticPr fontId="2"/>
  </si>
  <si>
    <t>第１２栄光</t>
    <rPh sb="0" eb="1">
      <t>ダイ</t>
    </rPh>
    <rPh sb="3" eb="5">
      <t>エイコウ</t>
    </rPh>
    <phoneticPr fontId="2"/>
  </si>
  <si>
    <t>だい１２たかがわ</t>
    <phoneticPr fontId="2"/>
  </si>
  <si>
    <t>第１２隆川</t>
    <rPh sb="0" eb="1">
      <t>ダイ</t>
    </rPh>
    <rPh sb="3" eb="4">
      <t>タカ</t>
    </rPh>
    <rPh sb="4" eb="5">
      <t>ガワ</t>
    </rPh>
    <phoneticPr fontId="2"/>
  </si>
  <si>
    <t>だい１２にしまる</t>
    <phoneticPr fontId="2"/>
  </si>
  <si>
    <t>第１２西丸</t>
    <rPh sb="0" eb="1">
      <t>ダイ</t>
    </rPh>
    <rPh sb="3" eb="5">
      <t>ニシマル</t>
    </rPh>
    <phoneticPr fontId="2"/>
  </si>
  <si>
    <t>だい２９あんぽ</t>
    <phoneticPr fontId="2"/>
  </si>
  <si>
    <t>第２９安保</t>
    <rPh sb="0" eb="1">
      <t>ダイ</t>
    </rPh>
    <rPh sb="3" eb="5">
      <t>アンポ</t>
    </rPh>
    <phoneticPr fontId="2"/>
  </si>
  <si>
    <t>だい３かねひら</t>
    <phoneticPr fontId="2"/>
  </si>
  <si>
    <t>第３金平</t>
    <rPh sb="0" eb="1">
      <t>ダイ</t>
    </rPh>
    <rPh sb="2" eb="3">
      <t>カネ</t>
    </rPh>
    <rPh sb="3" eb="4">
      <t>ヒラ</t>
    </rPh>
    <phoneticPr fontId="2"/>
  </si>
  <si>
    <t>だい１もりおか</t>
    <phoneticPr fontId="2"/>
  </si>
  <si>
    <t>第１森岡</t>
    <rPh sb="0" eb="1">
      <t>ダイ</t>
    </rPh>
    <rPh sb="2" eb="4">
      <t>モリオカ</t>
    </rPh>
    <phoneticPr fontId="2"/>
  </si>
  <si>
    <t>だい１２まつだ</t>
    <phoneticPr fontId="2"/>
  </si>
  <si>
    <t>第１２松田</t>
    <rPh sb="0" eb="1">
      <t>ダイ</t>
    </rPh>
    <rPh sb="3" eb="5">
      <t>マツダ</t>
    </rPh>
    <phoneticPr fontId="2"/>
  </si>
  <si>
    <t>だい４ひわ</t>
    <phoneticPr fontId="2"/>
  </si>
  <si>
    <t>第４比羽</t>
    <rPh sb="0" eb="1">
      <t>ダイ</t>
    </rPh>
    <rPh sb="2" eb="3">
      <t>ヒ</t>
    </rPh>
    <rPh sb="3" eb="4">
      <t>ワ</t>
    </rPh>
    <phoneticPr fontId="2"/>
  </si>
  <si>
    <t>だい４なかつじ</t>
    <phoneticPr fontId="2"/>
  </si>
  <si>
    <t>第４中辻</t>
    <rPh sb="0" eb="1">
      <t>ダイ</t>
    </rPh>
    <rPh sb="2" eb="4">
      <t>ナカツジ</t>
    </rPh>
    <phoneticPr fontId="2"/>
  </si>
  <si>
    <t>だい１３かみかわ</t>
    <phoneticPr fontId="2"/>
  </si>
  <si>
    <t>第１３神川</t>
    <rPh sb="0" eb="1">
      <t>ダイ</t>
    </rPh>
    <rPh sb="3" eb="5">
      <t>カミカワ</t>
    </rPh>
    <phoneticPr fontId="2"/>
  </si>
  <si>
    <t>まさかわ</t>
    <phoneticPr fontId="2"/>
  </si>
  <si>
    <t>正河</t>
    <rPh sb="0" eb="1">
      <t>マサ</t>
    </rPh>
    <rPh sb="1" eb="2">
      <t>カワ</t>
    </rPh>
    <phoneticPr fontId="2"/>
  </si>
  <si>
    <t>だい１３かみなか</t>
    <phoneticPr fontId="2"/>
  </si>
  <si>
    <t>第１３神中</t>
    <rPh sb="0" eb="1">
      <t>ダイ</t>
    </rPh>
    <rPh sb="3" eb="5">
      <t>カミナカ</t>
    </rPh>
    <phoneticPr fontId="2"/>
  </si>
  <si>
    <t>だい１３かんだ</t>
    <phoneticPr fontId="2"/>
  </si>
  <si>
    <t>第１３神田</t>
    <rPh sb="0" eb="1">
      <t>ダイ</t>
    </rPh>
    <rPh sb="3" eb="5">
      <t>カンダ</t>
    </rPh>
    <phoneticPr fontId="2"/>
  </si>
  <si>
    <t>だい１３せのう</t>
    <phoneticPr fontId="2"/>
  </si>
  <si>
    <t>第１３瀬納</t>
    <rPh sb="0" eb="1">
      <t>ダイ</t>
    </rPh>
    <rPh sb="3" eb="4">
      <t>セ</t>
    </rPh>
    <rPh sb="4" eb="5">
      <t>オサム</t>
    </rPh>
    <phoneticPr fontId="2"/>
  </si>
  <si>
    <t>ひなどい</t>
    <phoneticPr fontId="2"/>
  </si>
  <si>
    <t>比奈土井</t>
    <rPh sb="0" eb="2">
      <t>ヒナ</t>
    </rPh>
    <rPh sb="2" eb="4">
      <t>ドイ</t>
    </rPh>
    <phoneticPr fontId="2"/>
  </si>
  <si>
    <t>中屋系</t>
    <rPh sb="0" eb="2">
      <t>ナカヤ</t>
    </rPh>
    <rPh sb="2" eb="3">
      <t>ケイ</t>
    </rPh>
    <phoneticPr fontId="2"/>
  </si>
  <si>
    <t>だい３あだち</t>
    <phoneticPr fontId="2"/>
  </si>
  <si>
    <t>第３安達</t>
    <rPh sb="0" eb="1">
      <t>ダイ</t>
    </rPh>
    <rPh sb="2" eb="4">
      <t>アダチ</t>
    </rPh>
    <phoneticPr fontId="2"/>
  </si>
  <si>
    <t>よしはな</t>
    <phoneticPr fontId="2"/>
  </si>
  <si>
    <t>吉花</t>
    <rPh sb="0" eb="1">
      <t>ヨシ</t>
    </rPh>
    <rPh sb="1" eb="2">
      <t>ハナ</t>
    </rPh>
    <phoneticPr fontId="2"/>
  </si>
  <si>
    <t>第２千貫</t>
    <rPh sb="0" eb="1">
      <t>ダイ</t>
    </rPh>
    <rPh sb="2" eb="4">
      <t>センカン</t>
    </rPh>
    <phoneticPr fontId="2"/>
  </si>
  <si>
    <t>第１３花山</t>
    <rPh sb="0" eb="1">
      <t>ダイ</t>
    </rPh>
    <rPh sb="3" eb="4">
      <t>ハナ</t>
    </rPh>
    <rPh sb="4" eb="5">
      <t>ヤマ</t>
    </rPh>
    <phoneticPr fontId="2"/>
  </si>
  <si>
    <t>新富</t>
    <rPh sb="0" eb="2">
      <t>シントミ</t>
    </rPh>
    <phoneticPr fontId="2"/>
  </si>
  <si>
    <t>岡山第１３花山系</t>
  </si>
  <si>
    <t>だい１３ほうざん</t>
    <phoneticPr fontId="2"/>
  </si>
  <si>
    <t>第１３宝山</t>
    <rPh sb="0" eb="1">
      <t>ダイ</t>
    </rPh>
    <rPh sb="3" eb="4">
      <t>ホウ</t>
    </rPh>
    <rPh sb="4" eb="5">
      <t>ザン</t>
    </rPh>
    <phoneticPr fontId="2"/>
  </si>
  <si>
    <t>だい１３やしろひ</t>
    <phoneticPr fontId="2"/>
  </si>
  <si>
    <t>第１３社日</t>
    <rPh sb="0" eb="1">
      <t>ダイ</t>
    </rPh>
    <rPh sb="3" eb="4">
      <t>ヤシロ</t>
    </rPh>
    <rPh sb="4" eb="5">
      <t>ヒ</t>
    </rPh>
    <phoneticPr fontId="2"/>
  </si>
  <si>
    <t>はくたがわ系</t>
    <rPh sb="5" eb="6">
      <t>ケイ</t>
    </rPh>
    <phoneticPr fontId="2"/>
  </si>
  <si>
    <t>だい１４おおまえ</t>
    <phoneticPr fontId="2"/>
  </si>
  <si>
    <t>第１４大前</t>
    <rPh sb="0" eb="1">
      <t>ダイ</t>
    </rPh>
    <rPh sb="3" eb="5">
      <t>オオマエ</t>
    </rPh>
    <phoneticPr fontId="2"/>
  </si>
  <si>
    <t>第１４光龍</t>
    <rPh sb="0" eb="1">
      <t>ダイ</t>
    </rPh>
    <rPh sb="3" eb="4">
      <t>ヒカリ</t>
    </rPh>
    <rPh sb="4" eb="5">
      <t>リュウ</t>
    </rPh>
    <phoneticPr fontId="2"/>
  </si>
  <si>
    <t>昭竜</t>
    <rPh sb="0" eb="1">
      <t>アキラ</t>
    </rPh>
    <rPh sb="1" eb="2">
      <t>リュウ</t>
    </rPh>
    <phoneticPr fontId="2"/>
  </si>
  <si>
    <t>だい６８こうえい</t>
    <phoneticPr fontId="2"/>
  </si>
  <si>
    <t>第68光栄</t>
    <rPh sb="0" eb="1">
      <t>ダイ</t>
    </rPh>
    <rPh sb="3" eb="4">
      <t>ヒカリ</t>
    </rPh>
    <rPh sb="4" eb="5">
      <t>エイ</t>
    </rPh>
    <phoneticPr fontId="2"/>
  </si>
  <si>
    <t>だい３きのした</t>
    <phoneticPr fontId="2"/>
  </si>
  <si>
    <t>第３木下</t>
    <rPh sb="0" eb="1">
      <t>ダイ</t>
    </rPh>
    <rPh sb="2" eb="4">
      <t>キノシタ</t>
    </rPh>
    <phoneticPr fontId="2"/>
  </si>
  <si>
    <t>鳥取始祖</t>
    <rPh sb="0" eb="2">
      <t>トットリ</t>
    </rPh>
    <rPh sb="2" eb="4">
      <t>シソ</t>
    </rPh>
    <phoneticPr fontId="2"/>
  </si>
  <si>
    <t>第１４茂</t>
  </si>
  <si>
    <t>第６藤盛</t>
  </si>
  <si>
    <t>よしくに</t>
    <phoneticPr fontId="2"/>
  </si>
  <si>
    <t>吉國</t>
  </si>
  <si>
    <t>第２藤</t>
  </si>
  <si>
    <t>りゅうえい</t>
    <phoneticPr fontId="2"/>
  </si>
  <si>
    <t>隆栄</t>
  </si>
  <si>
    <t>第１４仙貫</t>
    <rPh sb="0" eb="1">
      <t>ダイ</t>
    </rPh>
    <rPh sb="3" eb="4">
      <t>セン</t>
    </rPh>
    <rPh sb="4" eb="5">
      <t>カン</t>
    </rPh>
    <phoneticPr fontId="2"/>
  </si>
  <si>
    <t>だい１４ちの</t>
    <phoneticPr fontId="2"/>
  </si>
  <si>
    <t>第１４茅野</t>
    <rPh sb="3" eb="5">
      <t>チノ</t>
    </rPh>
    <phoneticPr fontId="2"/>
  </si>
  <si>
    <t>だい３しおやま</t>
    <phoneticPr fontId="2"/>
  </si>
  <si>
    <t>第３塩山</t>
    <rPh sb="0" eb="1">
      <t>ダイ</t>
    </rPh>
    <rPh sb="2" eb="4">
      <t>シオヤマ</t>
    </rPh>
    <phoneticPr fontId="2"/>
  </si>
  <si>
    <t>だい２あつた</t>
    <phoneticPr fontId="2"/>
  </si>
  <si>
    <t>第２熱田</t>
    <rPh sb="0" eb="1">
      <t>ダイ</t>
    </rPh>
    <rPh sb="2" eb="4">
      <t>アツタ</t>
    </rPh>
    <phoneticPr fontId="2"/>
  </si>
  <si>
    <t>だい１４よこたやの２</t>
    <phoneticPr fontId="2"/>
  </si>
  <si>
    <t>第１４横田屋の２</t>
    <rPh sb="0" eb="1">
      <t>ダイ</t>
    </rPh>
    <rPh sb="3" eb="5">
      <t>ヨコタ</t>
    </rPh>
    <rPh sb="5" eb="6">
      <t>ヤ</t>
    </rPh>
    <phoneticPr fontId="2"/>
  </si>
  <si>
    <t>宝春</t>
    <rPh sb="0" eb="1">
      <t>タカラ</t>
    </rPh>
    <rPh sb="1" eb="2">
      <t>ハル</t>
    </rPh>
    <phoneticPr fontId="2"/>
  </si>
  <si>
    <t>たかえいとっとり</t>
    <phoneticPr fontId="2"/>
  </si>
  <si>
    <t>高栄（鳥取）</t>
    <rPh sb="0" eb="1">
      <t>タカ</t>
    </rPh>
    <rPh sb="1" eb="2">
      <t>エイ</t>
    </rPh>
    <rPh sb="3" eb="5">
      <t>トットリ</t>
    </rPh>
    <phoneticPr fontId="2"/>
  </si>
  <si>
    <t>第１５気高</t>
    <rPh sb="0" eb="1">
      <t>ダイ</t>
    </rPh>
    <rPh sb="3" eb="5">
      <t>ケタカ</t>
    </rPh>
    <phoneticPr fontId="2"/>
  </si>
  <si>
    <t>光竜</t>
    <phoneticPr fontId="2"/>
  </si>
  <si>
    <t>だい１５しょうえい</t>
    <phoneticPr fontId="2"/>
  </si>
  <si>
    <t>第１５生栄</t>
    <rPh sb="0" eb="1">
      <t>ダイ</t>
    </rPh>
    <rPh sb="3" eb="4">
      <t>ショウ</t>
    </rPh>
    <rPh sb="4" eb="5">
      <t>エイ</t>
    </rPh>
    <phoneticPr fontId="2"/>
  </si>
  <si>
    <t>だい１５せとかわ</t>
    <phoneticPr fontId="2"/>
  </si>
  <si>
    <t>第１５瀬戸川</t>
    <rPh sb="0" eb="1">
      <t>ダイ</t>
    </rPh>
    <rPh sb="3" eb="5">
      <t>セト</t>
    </rPh>
    <rPh sb="5" eb="6">
      <t>カワ</t>
    </rPh>
    <phoneticPr fontId="2"/>
  </si>
  <si>
    <t>かわかみ</t>
    <phoneticPr fontId="2"/>
  </si>
  <si>
    <t>第１６笹土</t>
    <rPh sb="0" eb="1">
      <t>ダイ</t>
    </rPh>
    <rPh sb="3" eb="4">
      <t>ササ</t>
    </rPh>
    <rPh sb="4" eb="5">
      <t>ツチ</t>
    </rPh>
    <phoneticPr fontId="2"/>
  </si>
  <si>
    <t>だい１６にいがき</t>
    <phoneticPr fontId="2"/>
  </si>
  <si>
    <t>第１６新垣</t>
    <rPh sb="0" eb="1">
      <t>ダイ</t>
    </rPh>
    <rPh sb="3" eb="5">
      <t>ニイガキ</t>
    </rPh>
    <phoneticPr fontId="2"/>
  </si>
  <si>
    <t>だい２ひわきのした</t>
    <phoneticPr fontId="2"/>
  </si>
  <si>
    <t>第２比和木ノ下</t>
    <rPh sb="0" eb="1">
      <t>ダイ</t>
    </rPh>
    <rPh sb="2" eb="4">
      <t>ヒワ</t>
    </rPh>
    <rPh sb="4" eb="5">
      <t>キ</t>
    </rPh>
    <rPh sb="6" eb="7">
      <t>シタ</t>
    </rPh>
    <phoneticPr fontId="2"/>
  </si>
  <si>
    <t>だい１６のぼる</t>
    <phoneticPr fontId="2"/>
  </si>
  <si>
    <t>第１６登</t>
    <rPh sb="0" eb="1">
      <t>ダイ</t>
    </rPh>
    <rPh sb="3" eb="4">
      <t>ノボル</t>
    </rPh>
    <phoneticPr fontId="2"/>
  </si>
  <si>
    <t>第６清国</t>
    <rPh sb="0" eb="1">
      <t>ダイ</t>
    </rPh>
    <rPh sb="2" eb="3">
      <t>キヨ</t>
    </rPh>
    <rPh sb="3" eb="4">
      <t>クニ</t>
    </rPh>
    <phoneticPr fontId="2"/>
  </si>
  <si>
    <t>だい１６ひらむね</t>
    <phoneticPr fontId="2"/>
  </si>
  <si>
    <t>第１６平棟</t>
    <rPh sb="0" eb="1">
      <t>ダイ</t>
    </rPh>
    <rPh sb="3" eb="4">
      <t>ヒラ</t>
    </rPh>
    <rPh sb="4" eb="5">
      <t>ムネ</t>
    </rPh>
    <phoneticPr fontId="2"/>
  </si>
  <si>
    <t>第１３神川</t>
    <rPh sb="0" eb="1">
      <t>ダイ</t>
    </rPh>
    <rPh sb="3" eb="4">
      <t>カミ</t>
    </rPh>
    <rPh sb="4" eb="5">
      <t>カワ</t>
    </rPh>
    <phoneticPr fontId="2"/>
  </si>
  <si>
    <t>かみのう</t>
    <phoneticPr fontId="2"/>
  </si>
  <si>
    <t>だい１７みつもと</t>
    <phoneticPr fontId="2"/>
  </si>
  <si>
    <t>第１７光本</t>
    <rPh sb="0" eb="1">
      <t>ダイ</t>
    </rPh>
    <rPh sb="3" eb="4">
      <t>コウ</t>
    </rPh>
    <rPh sb="4" eb="5">
      <t>モト</t>
    </rPh>
    <phoneticPr fontId="2"/>
  </si>
  <si>
    <t>だい２おかみつ</t>
    <phoneticPr fontId="2"/>
  </si>
  <si>
    <t>第２岡光</t>
    <rPh sb="0" eb="1">
      <t>ダイ</t>
    </rPh>
    <rPh sb="2" eb="4">
      <t>オカミツ</t>
    </rPh>
    <phoneticPr fontId="2"/>
  </si>
  <si>
    <t>だい１７やまおか</t>
    <phoneticPr fontId="2"/>
  </si>
  <si>
    <t>第１７山岡</t>
    <rPh sb="0" eb="1">
      <t>ダイ</t>
    </rPh>
    <rPh sb="3" eb="5">
      <t>ヤマオカ</t>
    </rPh>
    <phoneticPr fontId="2"/>
  </si>
  <si>
    <t>だい３３とうほう</t>
  </si>
  <si>
    <t>第３３東豊</t>
    <rPh sb="0" eb="1">
      <t>ダイ</t>
    </rPh>
    <rPh sb="3" eb="4">
      <t>ヒガシ</t>
    </rPh>
    <rPh sb="4" eb="5">
      <t>ユタ</t>
    </rPh>
    <phoneticPr fontId="2"/>
  </si>
  <si>
    <t>だい１８あかし</t>
    <phoneticPr fontId="2"/>
  </si>
  <si>
    <t>第１８明石</t>
    <rPh sb="0" eb="1">
      <t>ダイ</t>
    </rPh>
    <rPh sb="3" eb="5">
      <t>アカシ</t>
    </rPh>
    <phoneticPr fontId="2"/>
  </si>
  <si>
    <t>だい１８えいこう</t>
    <phoneticPr fontId="2"/>
  </si>
  <si>
    <t>第１８栄光</t>
    <rPh sb="0" eb="1">
      <t>ダイ</t>
    </rPh>
    <rPh sb="3" eb="5">
      <t>エイコウ</t>
    </rPh>
    <phoneticPr fontId="2"/>
  </si>
  <si>
    <t>だい１８おおばやし</t>
    <phoneticPr fontId="2"/>
  </si>
  <si>
    <t>第１８大林</t>
    <rPh sb="0" eb="1">
      <t>ダイ</t>
    </rPh>
    <rPh sb="3" eb="5">
      <t>オオバヤシ</t>
    </rPh>
    <phoneticPr fontId="2"/>
  </si>
  <si>
    <t>だい１８ばば</t>
    <phoneticPr fontId="2"/>
  </si>
  <si>
    <t>第１８馬場</t>
    <rPh sb="0" eb="1">
      <t>ダイ</t>
    </rPh>
    <rPh sb="3" eb="5">
      <t>ババ</t>
    </rPh>
    <phoneticPr fontId="2"/>
  </si>
  <si>
    <t>だい１８まきとし</t>
    <phoneticPr fontId="2"/>
  </si>
  <si>
    <t>第１８牧寿</t>
    <rPh sb="0" eb="1">
      <t>ダイ</t>
    </rPh>
    <rPh sb="3" eb="4">
      <t>マキ</t>
    </rPh>
    <rPh sb="4" eb="5">
      <t>トシ</t>
    </rPh>
    <phoneticPr fontId="2"/>
  </si>
  <si>
    <t>だい１９いけだ</t>
    <phoneticPr fontId="2"/>
  </si>
  <si>
    <t>第１９池田</t>
    <rPh sb="0" eb="1">
      <t>ダイ</t>
    </rPh>
    <rPh sb="3" eb="5">
      <t>イケダ</t>
    </rPh>
    <phoneticPr fontId="2"/>
  </si>
  <si>
    <t>だい１いけはな</t>
    <phoneticPr fontId="2"/>
  </si>
  <si>
    <t>第１池花</t>
    <rPh sb="0" eb="1">
      <t>ダイ</t>
    </rPh>
    <rPh sb="2" eb="3">
      <t>イケ</t>
    </rPh>
    <rPh sb="3" eb="4">
      <t>ハナ</t>
    </rPh>
    <phoneticPr fontId="2"/>
  </si>
  <si>
    <t>第１大町</t>
    <rPh sb="0" eb="1">
      <t>ダイ</t>
    </rPh>
    <rPh sb="2" eb="4">
      <t>オオマチ</t>
    </rPh>
    <phoneticPr fontId="2"/>
  </si>
  <si>
    <t>だい２いわたに</t>
    <phoneticPr fontId="2"/>
  </si>
  <si>
    <t>第２岩谷</t>
    <rPh sb="0" eb="1">
      <t>ダイ</t>
    </rPh>
    <rPh sb="2" eb="4">
      <t>イワタニ</t>
    </rPh>
    <phoneticPr fontId="2"/>
  </si>
  <si>
    <t>だい３０こうつら</t>
    <phoneticPr fontId="2"/>
  </si>
  <si>
    <t>第３０香面</t>
    <rPh sb="0" eb="1">
      <t>ダイ</t>
    </rPh>
    <rPh sb="3" eb="4">
      <t>コウ</t>
    </rPh>
    <rPh sb="4" eb="5">
      <t>ツラ</t>
    </rPh>
    <phoneticPr fontId="2"/>
  </si>
  <si>
    <t>だい４かけふだ</t>
    <phoneticPr fontId="2"/>
  </si>
  <si>
    <t>だい１かつひかり</t>
    <phoneticPr fontId="2"/>
  </si>
  <si>
    <t>第１勝光</t>
    <rPh sb="0" eb="1">
      <t>ダイ</t>
    </rPh>
    <rPh sb="2" eb="3">
      <t>カ</t>
    </rPh>
    <rPh sb="3" eb="4">
      <t>ヒカリ</t>
    </rPh>
    <phoneticPr fontId="2"/>
  </si>
  <si>
    <t>だい１かつひらしげ</t>
    <phoneticPr fontId="2"/>
  </si>
  <si>
    <t>第１勝平茂</t>
    <rPh sb="0" eb="1">
      <t>ダイ</t>
    </rPh>
    <rPh sb="2" eb="3">
      <t>カ</t>
    </rPh>
    <rPh sb="3" eb="4">
      <t>ヒラ</t>
    </rPh>
    <rPh sb="4" eb="5">
      <t>シゲ</t>
    </rPh>
    <phoneticPr fontId="2"/>
  </si>
  <si>
    <t>はくつかさ２</t>
    <phoneticPr fontId="2"/>
  </si>
  <si>
    <t>博司２</t>
    <rPh sb="0" eb="2">
      <t>ヒロシ</t>
    </rPh>
    <phoneticPr fontId="2"/>
  </si>
  <si>
    <t>豊参</t>
    <rPh sb="0" eb="1">
      <t>トヨ</t>
    </rPh>
    <rPh sb="1" eb="2">
      <t>サン</t>
    </rPh>
    <phoneticPr fontId="2"/>
  </si>
  <si>
    <t>錦福</t>
    <phoneticPr fontId="2"/>
  </si>
  <si>
    <t>源吉</t>
    <phoneticPr fontId="2"/>
  </si>
  <si>
    <t>だい１くままる</t>
    <phoneticPr fontId="2"/>
  </si>
  <si>
    <t>第１熊丸</t>
    <rPh sb="0" eb="1">
      <t>ダイ</t>
    </rPh>
    <rPh sb="2" eb="3">
      <t>クマ</t>
    </rPh>
    <rPh sb="3" eb="4">
      <t>マル</t>
    </rPh>
    <phoneticPr fontId="2"/>
  </si>
  <si>
    <t>まるかね</t>
    <phoneticPr fontId="2"/>
  </si>
  <si>
    <t>丸金</t>
    <rPh sb="0" eb="1">
      <t>マル</t>
    </rPh>
    <rPh sb="1" eb="2">
      <t>カネ</t>
    </rPh>
    <phoneticPr fontId="2"/>
  </si>
  <si>
    <t>第１倉光</t>
    <rPh sb="0" eb="1">
      <t>ダイ</t>
    </rPh>
    <rPh sb="2" eb="3">
      <t>クラ</t>
    </rPh>
    <rPh sb="3" eb="4">
      <t>ヒカリ</t>
    </rPh>
    <phoneticPr fontId="2"/>
  </si>
  <si>
    <t>だい１たいえい</t>
    <phoneticPr fontId="2"/>
  </si>
  <si>
    <t>第１大栄</t>
    <rPh sb="0" eb="1">
      <t>ダイ</t>
    </rPh>
    <rPh sb="2" eb="3">
      <t>オオ</t>
    </rPh>
    <rPh sb="3" eb="4">
      <t>エイ</t>
    </rPh>
    <phoneticPr fontId="2"/>
  </si>
  <si>
    <t>秀本</t>
    <rPh sb="0" eb="1">
      <t>ヒデ</t>
    </rPh>
    <rPh sb="1" eb="2">
      <t>モト</t>
    </rPh>
    <phoneticPr fontId="2"/>
  </si>
  <si>
    <t>だい１ちうの２</t>
    <phoneticPr fontId="2"/>
  </si>
  <si>
    <t>第１忠の２</t>
    <rPh sb="0" eb="1">
      <t>ダイ</t>
    </rPh>
    <rPh sb="2" eb="3">
      <t>チュウ</t>
    </rPh>
    <phoneticPr fontId="2"/>
  </si>
  <si>
    <t>だい１ちうの４</t>
    <phoneticPr fontId="2"/>
  </si>
  <si>
    <t>第１忠の４</t>
    <rPh sb="0" eb="1">
      <t>ダイ</t>
    </rPh>
    <rPh sb="2" eb="3">
      <t>タダシ</t>
    </rPh>
    <phoneticPr fontId="2"/>
  </si>
  <si>
    <t>だい１ちうの５</t>
    <phoneticPr fontId="2"/>
  </si>
  <si>
    <t>第１忠の５</t>
    <rPh sb="0" eb="1">
      <t>ダイ</t>
    </rPh>
    <rPh sb="2" eb="3">
      <t>チュウ</t>
    </rPh>
    <phoneticPr fontId="2"/>
  </si>
  <si>
    <t>第１富栄</t>
    <rPh sb="0" eb="1">
      <t>ダイ</t>
    </rPh>
    <rPh sb="2" eb="3">
      <t>トミ</t>
    </rPh>
    <rPh sb="3" eb="4">
      <t>サカ</t>
    </rPh>
    <phoneticPr fontId="2"/>
  </si>
  <si>
    <t>だい１にしむら</t>
    <phoneticPr fontId="2"/>
  </si>
  <si>
    <t>第１西村</t>
    <rPh sb="0" eb="1">
      <t>ダイ</t>
    </rPh>
    <rPh sb="2" eb="4">
      <t>ニシムラ</t>
    </rPh>
    <phoneticPr fontId="2"/>
  </si>
  <si>
    <t>ひできよ</t>
    <phoneticPr fontId="2"/>
  </si>
  <si>
    <t>だい１はなざくら</t>
    <phoneticPr fontId="2"/>
  </si>
  <si>
    <t>第１花桜</t>
    <rPh sb="0" eb="1">
      <t>ダイ</t>
    </rPh>
    <rPh sb="2" eb="3">
      <t>ハナ</t>
    </rPh>
    <rPh sb="3" eb="4">
      <t>サクラ</t>
    </rPh>
    <phoneticPr fontId="2"/>
  </si>
  <si>
    <t>清勇</t>
    <rPh sb="0" eb="1">
      <t>キヨ</t>
    </rPh>
    <phoneticPr fontId="2"/>
  </si>
  <si>
    <t>だい１はなふく</t>
    <phoneticPr fontId="2"/>
  </si>
  <si>
    <t>第１花福</t>
    <rPh sb="0" eb="1">
      <t>ダイ</t>
    </rPh>
    <rPh sb="2" eb="3">
      <t>ハナ</t>
    </rPh>
    <rPh sb="3" eb="4">
      <t>フク</t>
    </rPh>
    <phoneticPr fontId="2"/>
  </si>
  <si>
    <t>だい１はなふじ</t>
    <phoneticPr fontId="2"/>
  </si>
  <si>
    <t>第１花藤</t>
    <rPh sb="0" eb="1">
      <t>ダイ</t>
    </rPh>
    <rPh sb="2" eb="3">
      <t>ハナ</t>
    </rPh>
    <rPh sb="3" eb="4">
      <t>フジ</t>
    </rPh>
    <phoneticPr fontId="2"/>
  </si>
  <si>
    <t>勝栄</t>
    <rPh sb="0" eb="1">
      <t>カツ</t>
    </rPh>
    <rPh sb="1" eb="2">
      <t>サカ</t>
    </rPh>
    <phoneticPr fontId="2"/>
  </si>
  <si>
    <t>S27八頭郡</t>
    <rPh sb="3" eb="5">
      <t>ヤズ</t>
    </rPh>
    <rPh sb="5" eb="6">
      <t>グン</t>
    </rPh>
    <phoneticPr fontId="2"/>
  </si>
  <si>
    <t>第２仙貫</t>
    <rPh sb="0" eb="1">
      <t>ダイ</t>
    </rPh>
    <rPh sb="2" eb="3">
      <t>ヤマト</t>
    </rPh>
    <rPh sb="3" eb="4">
      <t>ヌキ</t>
    </rPh>
    <phoneticPr fontId="2"/>
  </si>
  <si>
    <t>だい１まるくま</t>
    <phoneticPr fontId="2"/>
  </si>
  <si>
    <t>第１丸熊</t>
    <rPh sb="0" eb="1">
      <t>ダイ</t>
    </rPh>
    <rPh sb="2" eb="3">
      <t>マル</t>
    </rPh>
    <rPh sb="3" eb="4">
      <t>クマ</t>
    </rPh>
    <phoneticPr fontId="2"/>
  </si>
  <si>
    <t>第５相谷</t>
    <rPh sb="0" eb="1">
      <t>ダイ</t>
    </rPh>
    <rPh sb="2" eb="4">
      <t>アイタニ</t>
    </rPh>
    <phoneticPr fontId="2"/>
  </si>
  <si>
    <t>だい１よこた</t>
    <phoneticPr fontId="2"/>
  </si>
  <si>
    <t>第１横田</t>
    <rPh sb="0" eb="1">
      <t>ダイ</t>
    </rPh>
    <rPh sb="2" eb="4">
      <t>ヨコタ</t>
    </rPh>
    <phoneticPr fontId="2"/>
  </si>
  <si>
    <t>だい１よしくら</t>
    <phoneticPr fontId="2"/>
  </si>
  <si>
    <t>第１吉倉</t>
    <rPh sb="0" eb="1">
      <t>ダイ</t>
    </rPh>
    <rPh sb="2" eb="3">
      <t>キチ</t>
    </rPh>
    <rPh sb="3" eb="4">
      <t>クラ</t>
    </rPh>
    <phoneticPr fontId="2"/>
  </si>
  <si>
    <t>夏源</t>
    <rPh sb="0" eb="1">
      <t>ナツ</t>
    </rPh>
    <rPh sb="1" eb="2">
      <t>ミナモト</t>
    </rPh>
    <phoneticPr fontId="2"/>
  </si>
  <si>
    <t>昭胤系</t>
    <rPh sb="0" eb="2">
      <t>アキタネ</t>
    </rPh>
    <rPh sb="2" eb="3">
      <t>ケイ</t>
    </rPh>
    <phoneticPr fontId="2"/>
  </si>
  <si>
    <t>だい２０かみたか</t>
    <phoneticPr fontId="2"/>
  </si>
  <si>
    <t>第２０神高</t>
    <rPh sb="0" eb="1">
      <t>ダイ２０カミタカ</t>
    </rPh>
    <rPh sb="3" eb="5">
      <t>カミタカ_x0000_쇓幎</t>
    </rPh>
    <phoneticPr fontId="2"/>
  </si>
  <si>
    <t>田安福</t>
    <rPh sb="0" eb="3">
      <t>タヤスフク</t>
    </rPh>
    <phoneticPr fontId="2"/>
  </si>
  <si>
    <t>第２０気高</t>
    <rPh sb="0" eb="1">
      <t>ダイ</t>
    </rPh>
    <rPh sb="3" eb="4">
      <t>ケ</t>
    </rPh>
    <rPh sb="4" eb="5">
      <t>ダカ</t>
    </rPh>
    <phoneticPr fontId="2"/>
  </si>
  <si>
    <t>つるたけ</t>
    <phoneticPr fontId="2"/>
  </si>
  <si>
    <t>鶴竹</t>
    <rPh sb="0" eb="1">
      <t>ツル</t>
    </rPh>
    <rPh sb="1" eb="2">
      <t>タケ</t>
    </rPh>
    <phoneticPr fontId="2"/>
  </si>
  <si>
    <t>第２０平茂</t>
  </si>
  <si>
    <t>橋本</t>
  </si>
  <si>
    <t>西秀</t>
  </si>
  <si>
    <t>だい２０むらかみ</t>
    <phoneticPr fontId="2"/>
  </si>
  <si>
    <t>第２０村上</t>
    <rPh sb="0" eb="1">
      <t>ダイ</t>
    </rPh>
    <rPh sb="3" eb="5">
      <t>ムラカミ</t>
    </rPh>
    <phoneticPr fontId="2"/>
  </si>
  <si>
    <t>徳青</t>
    <rPh sb="0" eb="1">
      <t>トク</t>
    </rPh>
    <rPh sb="1" eb="2">
      <t>ショウ</t>
    </rPh>
    <phoneticPr fontId="2"/>
  </si>
  <si>
    <t>第２１深川</t>
  </si>
  <si>
    <t>第１６新垣</t>
    <rPh sb="0" eb="1">
      <t>ダイ</t>
    </rPh>
    <rPh sb="3" eb="4">
      <t>シン</t>
    </rPh>
    <rPh sb="4" eb="5">
      <t>カキ</t>
    </rPh>
    <phoneticPr fontId="2"/>
  </si>
  <si>
    <t>第４掛札</t>
    <rPh sb="0" eb="1">
      <t>ダイ</t>
    </rPh>
    <rPh sb="2" eb="3">
      <t>カ</t>
    </rPh>
    <rPh sb="3" eb="4">
      <t>フダ</t>
    </rPh>
    <phoneticPr fontId="2"/>
  </si>
  <si>
    <t>たが</t>
    <phoneticPr fontId="2"/>
  </si>
  <si>
    <t>多賀</t>
    <rPh sb="0" eb="2">
      <t>タガ</t>
    </rPh>
    <phoneticPr fontId="2"/>
  </si>
  <si>
    <t>かみしも</t>
    <phoneticPr fontId="13"/>
  </si>
  <si>
    <t>神下</t>
    <rPh sb="0" eb="2">
      <t>カミシタ</t>
    </rPh>
    <phoneticPr fontId="13"/>
  </si>
  <si>
    <t>だい２２えいこう</t>
    <phoneticPr fontId="2"/>
  </si>
  <si>
    <t>第２２栄光</t>
    <rPh sb="0" eb="1">
      <t>ダイ</t>
    </rPh>
    <rPh sb="3" eb="5">
      <t>エイコウ</t>
    </rPh>
    <phoneticPr fontId="2"/>
  </si>
  <si>
    <t>だい２２おくた</t>
    <phoneticPr fontId="2"/>
  </si>
  <si>
    <t>第２２奥田</t>
    <rPh sb="0" eb="1">
      <t>ダイ</t>
    </rPh>
    <rPh sb="3" eb="5">
      <t>オクタ</t>
    </rPh>
    <phoneticPr fontId="2"/>
  </si>
  <si>
    <t>だい２２きしだ</t>
    <phoneticPr fontId="2"/>
  </si>
  <si>
    <t>第２２岸田</t>
    <rPh sb="0" eb="1">
      <t>ダイ</t>
    </rPh>
    <rPh sb="3" eb="5">
      <t>キシダ</t>
    </rPh>
    <phoneticPr fontId="2"/>
  </si>
  <si>
    <t>かたなか</t>
    <phoneticPr fontId="2"/>
  </si>
  <si>
    <t>片中</t>
    <rPh sb="0" eb="1">
      <t>カタ</t>
    </rPh>
    <rPh sb="1" eb="2">
      <t>ナカ</t>
    </rPh>
    <phoneticPr fontId="2"/>
  </si>
  <si>
    <t>第２２平茂</t>
    <phoneticPr fontId="2"/>
  </si>
  <si>
    <t>だい２３しんじん</t>
    <phoneticPr fontId="2"/>
  </si>
  <si>
    <t>第２３信神</t>
    <rPh sb="0" eb="1">
      <t>ダイ</t>
    </rPh>
    <rPh sb="3" eb="4">
      <t>シン</t>
    </rPh>
    <rPh sb="4" eb="5">
      <t>ジン</t>
    </rPh>
    <phoneticPr fontId="2"/>
  </si>
  <si>
    <t>ほうしん</t>
    <phoneticPr fontId="2"/>
  </si>
  <si>
    <t>豊信</t>
    <rPh sb="0" eb="1">
      <t>ホウ</t>
    </rPh>
    <rPh sb="1" eb="2">
      <t>シン</t>
    </rPh>
    <phoneticPr fontId="2"/>
  </si>
  <si>
    <t>第２３光</t>
  </si>
  <si>
    <t>だい２３ひろみ</t>
    <phoneticPr fontId="2"/>
  </si>
  <si>
    <t>第２３広美</t>
    <rPh sb="0" eb="1">
      <t>ダイ</t>
    </rPh>
    <rPh sb="3" eb="5">
      <t>ヒロミ</t>
    </rPh>
    <phoneticPr fontId="2"/>
  </si>
  <si>
    <t>だい２５あけぼの</t>
    <phoneticPr fontId="2"/>
  </si>
  <si>
    <t>第２５曙</t>
  </si>
  <si>
    <t>はなぎく</t>
    <phoneticPr fontId="2"/>
  </si>
  <si>
    <t>花菊</t>
    <rPh sb="0" eb="1">
      <t>ハナ</t>
    </rPh>
    <rPh sb="1" eb="2">
      <t>ギク</t>
    </rPh>
    <phoneticPr fontId="2"/>
  </si>
  <si>
    <t>だい２５えいこう</t>
    <phoneticPr fontId="2"/>
  </si>
  <si>
    <t>第２５栄光</t>
    <rPh sb="0" eb="1">
      <t>ダイ</t>
    </rPh>
    <rPh sb="3" eb="5">
      <t>エイコウ</t>
    </rPh>
    <phoneticPr fontId="2"/>
  </si>
  <si>
    <t>だい２６くさがき</t>
    <phoneticPr fontId="2"/>
  </si>
  <si>
    <t>第２６草柿</t>
    <rPh sb="0" eb="1">
      <t>ダイ</t>
    </rPh>
    <rPh sb="3" eb="4">
      <t>クサ</t>
    </rPh>
    <rPh sb="4" eb="5">
      <t>ガキ</t>
    </rPh>
    <phoneticPr fontId="2"/>
  </si>
  <si>
    <t>だい２６はるかぜ</t>
    <phoneticPr fontId="2"/>
  </si>
  <si>
    <t>第２６春風</t>
    <rPh sb="0" eb="1">
      <t>ダイ</t>
    </rPh>
    <rPh sb="3" eb="5">
      <t>ハルカゼ</t>
    </rPh>
    <phoneticPr fontId="2"/>
  </si>
  <si>
    <t>だい２８りゅう</t>
    <phoneticPr fontId="2"/>
  </si>
  <si>
    <t>第２８竜</t>
    <rPh sb="0" eb="1">
      <t>ダイ</t>
    </rPh>
    <rPh sb="3" eb="4">
      <t>リュウ</t>
    </rPh>
    <phoneticPr fontId="2"/>
  </si>
  <si>
    <t>よしりゅう</t>
    <phoneticPr fontId="2"/>
  </si>
  <si>
    <t>吉竜</t>
    <rPh sb="0" eb="1">
      <t>ヨシ</t>
    </rPh>
    <rPh sb="1" eb="2">
      <t>リュウ</t>
    </rPh>
    <phoneticPr fontId="2"/>
  </si>
  <si>
    <t>だい２りゅうもん</t>
    <phoneticPr fontId="2"/>
  </si>
  <si>
    <t>第２竜門</t>
    <rPh sb="0" eb="1">
      <t>ダイ</t>
    </rPh>
    <rPh sb="2" eb="3">
      <t>リュウ</t>
    </rPh>
    <rPh sb="3" eb="4">
      <t>モン</t>
    </rPh>
    <phoneticPr fontId="2"/>
  </si>
  <si>
    <t>第１４千貫</t>
    <rPh sb="0" eb="1">
      <t>ダイ</t>
    </rPh>
    <rPh sb="3" eb="5">
      <t>センカン</t>
    </rPh>
    <phoneticPr fontId="2"/>
  </si>
  <si>
    <t>神農</t>
    <rPh sb="0" eb="1">
      <t>シン</t>
    </rPh>
    <rPh sb="1" eb="2">
      <t>ノウ</t>
    </rPh>
    <phoneticPr fontId="2"/>
  </si>
  <si>
    <t>第４柳山</t>
    <rPh sb="0" eb="1">
      <t>ダイ</t>
    </rPh>
    <rPh sb="2" eb="3">
      <t>リュウ</t>
    </rPh>
    <rPh sb="3" eb="4">
      <t>ザン</t>
    </rPh>
    <phoneticPr fontId="2"/>
  </si>
  <si>
    <t>だい２ざいとく</t>
    <phoneticPr fontId="2"/>
  </si>
  <si>
    <t>第２財徳</t>
    <rPh sb="0" eb="1">
      <t>ダイ</t>
    </rPh>
    <rPh sb="2" eb="3">
      <t>ザイ</t>
    </rPh>
    <rPh sb="3" eb="4">
      <t>トク</t>
    </rPh>
    <phoneticPr fontId="2"/>
  </si>
  <si>
    <t>としなか</t>
    <phoneticPr fontId="2"/>
  </si>
  <si>
    <t>利中</t>
    <rPh sb="0" eb="1">
      <t>トシ</t>
    </rPh>
    <rPh sb="1" eb="2">
      <t>ナカ</t>
    </rPh>
    <phoneticPr fontId="2"/>
  </si>
  <si>
    <t>だい７しもおか</t>
    <phoneticPr fontId="2"/>
  </si>
  <si>
    <t>第７下岡</t>
    <rPh sb="0" eb="1">
      <t>ダイ</t>
    </rPh>
    <rPh sb="2" eb="4">
      <t>シモオカ</t>
    </rPh>
    <phoneticPr fontId="2"/>
  </si>
  <si>
    <t>だい２えいほう</t>
    <phoneticPr fontId="2"/>
  </si>
  <si>
    <t>第２栄峯</t>
    <rPh sb="0" eb="1">
      <t>ダイ</t>
    </rPh>
    <rPh sb="2" eb="3">
      <t>サカ</t>
    </rPh>
    <rPh sb="3" eb="4">
      <t>ホウ</t>
    </rPh>
    <phoneticPr fontId="2"/>
  </si>
  <si>
    <t>第２多子</t>
    <rPh sb="0" eb="1">
      <t>ダイ</t>
    </rPh>
    <rPh sb="2" eb="4">
      <t>タシ</t>
    </rPh>
    <phoneticPr fontId="2"/>
  </si>
  <si>
    <t>だい２おおひら</t>
    <phoneticPr fontId="2"/>
  </si>
  <si>
    <t>第２大平</t>
    <rPh sb="0" eb="1">
      <t>ダイ</t>
    </rPh>
    <rPh sb="2" eb="4">
      <t>オオヒラ</t>
    </rPh>
    <phoneticPr fontId="2"/>
  </si>
  <si>
    <t>新花</t>
    <rPh sb="0" eb="2">
      <t>シンハナ</t>
    </rPh>
    <phoneticPr fontId="2"/>
  </si>
  <si>
    <t>だい２かつおう</t>
    <phoneticPr fontId="2"/>
  </si>
  <si>
    <t>第２勝王</t>
    <rPh sb="0" eb="1">
      <t>ダイ</t>
    </rPh>
    <rPh sb="2" eb="3">
      <t>カ</t>
    </rPh>
    <rPh sb="3" eb="4">
      <t>オウ</t>
    </rPh>
    <phoneticPr fontId="2"/>
  </si>
  <si>
    <t>だい２ひらしげかつ</t>
    <phoneticPr fontId="2"/>
  </si>
  <si>
    <t>第２平茂勝</t>
    <rPh sb="0" eb="1">
      <t>ダイ</t>
    </rPh>
    <rPh sb="2" eb="5">
      <t>ヒラシゲカツ</t>
    </rPh>
    <phoneticPr fontId="2"/>
  </si>
  <si>
    <t>だい２きした</t>
    <phoneticPr fontId="2"/>
  </si>
  <si>
    <t>第２岸田</t>
    <rPh sb="0" eb="1">
      <t>ダイ</t>
    </rPh>
    <rPh sb="2" eb="4">
      <t>キシタ</t>
    </rPh>
    <phoneticPr fontId="2"/>
  </si>
  <si>
    <t>第２金水</t>
    <rPh sb="0" eb="1">
      <t>ダイ</t>
    </rPh>
    <rPh sb="2" eb="3">
      <t>キン</t>
    </rPh>
    <rPh sb="3" eb="4">
      <t>スイ</t>
    </rPh>
    <phoneticPr fontId="2"/>
  </si>
  <si>
    <t>だい５さつきの６</t>
    <phoneticPr fontId="2"/>
  </si>
  <si>
    <t>第５五月の６</t>
    <rPh sb="0" eb="1">
      <t>ダイ</t>
    </rPh>
    <rPh sb="2" eb="4">
      <t>サツキ</t>
    </rPh>
    <phoneticPr fontId="2"/>
  </si>
  <si>
    <t>はるみね</t>
    <phoneticPr fontId="2"/>
  </si>
  <si>
    <t>春峯</t>
    <rPh sb="0" eb="1">
      <t>ハル</t>
    </rPh>
    <rPh sb="1" eb="2">
      <t>ミネ</t>
    </rPh>
    <phoneticPr fontId="2"/>
  </si>
  <si>
    <t>だい２きんせい</t>
    <phoneticPr fontId="2"/>
  </si>
  <si>
    <t>第２金西</t>
    <rPh sb="0" eb="1">
      <t>ダイ２キンセイ</t>
    </rPh>
    <rPh sb="2" eb="3">
      <t>キンセイ_x0000_쇓</t>
    </rPh>
    <rPh sb="3" eb="4">
      <t>セイ</t>
    </rPh>
    <phoneticPr fontId="2"/>
  </si>
  <si>
    <t>瑞宝（鹿児島）</t>
    <rPh sb="0" eb="2">
      <t>ズイホウ</t>
    </rPh>
    <rPh sb="3" eb="6">
      <t>カゴシマ</t>
    </rPh>
    <phoneticPr fontId="2"/>
  </si>
  <si>
    <t>だい２くまかね</t>
    <phoneticPr fontId="2"/>
  </si>
  <si>
    <t>第２熊金</t>
    <rPh sb="0" eb="1">
      <t>ダイ</t>
    </rPh>
    <rPh sb="2" eb="3">
      <t>クマ</t>
    </rPh>
    <rPh sb="3" eb="4">
      <t>カネ</t>
    </rPh>
    <phoneticPr fontId="2"/>
  </si>
  <si>
    <t>だい２くわもと</t>
    <phoneticPr fontId="2"/>
  </si>
  <si>
    <t>第２桑本</t>
    <rPh sb="0" eb="1">
      <t>ダイ</t>
    </rPh>
    <rPh sb="2" eb="3">
      <t>クワ</t>
    </rPh>
    <rPh sb="3" eb="4">
      <t>ホン</t>
    </rPh>
    <phoneticPr fontId="2"/>
  </si>
  <si>
    <t>久斗山</t>
    <rPh sb="0" eb="1">
      <t>ヒサ</t>
    </rPh>
    <rPh sb="1" eb="2">
      <t>ト</t>
    </rPh>
    <rPh sb="2" eb="3">
      <t>ヤマ</t>
    </rPh>
    <phoneticPr fontId="2"/>
  </si>
  <si>
    <t>第２気高</t>
  </si>
  <si>
    <t>光竜</t>
  </si>
  <si>
    <t>だい２けんせい</t>
    <phoneticPr fontId="2"/>
  </si>
  <si>
    <t>第２賢晴</t>
    <rPh sb="0" eb="1">
      <t>ダイ</t>
    </rPh>
    <rPh sb="2" eb="3">
      <t>ケン</t>
    </rPh>
    <rPh sb="3" eb="4">
      <t>セイ</t>
    </rPh>
    <phoneticPr fontId="2"/>
  </si>
  <si>
    <t>賢晴</t>
    <phoneticPr fontId="2"/>
  </si>
  <si>
    <t>だい４くわごうち</t>
    <phoneticPr fontId="2"/>
  </si>
  <si>
    <t>第４桑垣内</t>
    <rPh sb="0" eb="1">
      <t>ダイ</t>
    </rPh>
    <rPh sb="2" eb="3">
      <t>クワ</t>
    </rPh>
    <rPh sb="3" eb="4">
      <t>ガキ</t>
    </rPh>
    <rPh sb="4" eb="5">
      <t>ウチ</t>
    </rPh>
    <phoneticPr fontId="2"/>
  </si>
  <si>
    <t>だい２さだこう</t>
    <phoneticPr fontId="2"/>
  </si>
  <si>
    <t>第２貞光</t>
    <rPh sb="0" eb="1">
      <t>ダイ</t>
    </rPh>
    <rPh sb="2" eb="3">
      <t>サダ</t>
    </rPh>
    <rPh sb="3" eb="4">
      <t>コウ</t>
    </rPh>
    <phoneticPr fontId="2"/>
  </si>
  <si>
    <t>きのさき</t>
    <phoneticPr fontId="2"/>
  </si>
  <si>
    <t>だい２すみえ</t>
    <phoneticPr fontId="2"/>
  </si>
  <si>
    <t>第２澄恵</t>
    <rPh sb="0" eb="1">
      <t>ダイ</t>
    </rPh>
    <rPh sb="2" eb="4">
      <t>スミエ</t>
    </rPh>
    <phoneticPr fontId="2"/>
  </si>
  <si>
    <t>第２石西</t>
    <rPh sb="0" eb="1">
      <t>ダイ</t>
    </rPh>
    <rPh sb="2" eb="3">
      <t>イシ</t>
    </rPh>
    <rPh sb="3" eb="4">
      <t>ニシ</t>
    </rPh>
    <phoneticPr fontId="2"/>
  </si>
  <si>
    <t>第２１深川</t>
    <phoneticPr fontId="2"/>
  </si>
  <si>
    <t>第４掛札</t>
    <rPh sb="0" eb="1">
      <t>ダイ</t>
    </rPh>
    <rPh sb="2" eb="4">
      <t>カケフダ</t>
    </rPh>
    <phoneticPr fontId="2"/>
  </si>
  <si>
    <t>だい２せんえい</t>
    <phoneticPr fontId="2"/>
  </si>
  <si>
    <t>第２千栄</t>
    <rPh sb="0" eb="1">
      <t>ダイ</t>
    </rPh>
    <rPh sb="2" eb="3">
      <t>セン</t>
    </rPh>
    <rPh sb="3" eb="4">
      <t>エイ</t>
    </rPh>
    <phoneticPr fontId="2"/>
  </si>
  <si>
    <t>大茶</t>
    <phoneticPr fontId="2"/>
  </si>
  <si>
    <t>だい２まるばやし</t>
    <phoneticPr fontId="2"/>
  </si>
  <si>
    <t>第２丸林</t>
    <rPh sb="0" eb="1">
      <t>ダイ</t>
    </rPh>
    <rPh sb="2" eb="4">
      <t>マルバヤシ</t>
    </rPh>
    <phoneticPr fontId="2"/>
  </si>
  <si>
    <t>第２丸林</t>
    <rPh sb="0" eb="1">
      <t>ダイ</t>
    </rPh>
    <rPh sb="2" eb="3">
      <t>マル</t>
    </rPh>
    <rPh sb="3" eb="4">
      <t>ハヤシ</t>
    </rPh>
    <phoneticPr fontId="2"/>
  </si>
  <si>
    <t>だい２ぜんきょうの３</t>
    <phoneticPr fontId="2"/>
  </si>
  <si>
    <t>第２全共の３</t>
    <rPh sb="0" eb="1">
      <t>ダイ</t>
    </rPh>
    <rPh sb="2" eb="3">
      <t>ゼン</t>
    </rPh>
    <rPh sb="3" eb="4">
      <t>トモ</t>
    </rPh>
    <phoneticPr fontId="2"/>
  </si>
  <si>
    <t>だい９いなみ</t>
    <phoneticPr fontId="2"/>
  </si>
  <si>
    <t>第９稲実</t>
    <rPh sb="0" eb="1">
      <t>ダイ</t>
    </rPh>
    <rPh sb="2" eb="4">
      <t>イナミ</t>
    </rPh>
    <phoneticPr fontId="2"/>
  </si>
  <si>
    <t>だい１ちゅうの５</t>
    <phoneticPr fontId="2"/>
  </si>
  <si>
    <t>だい２せんぽう</t>
    <phoneticPr fontId="2"/>
  </si>
  <si>
    <t>第２千宝</t>
    <rPh sb="0" eb="1">
      <t>ダイ</t>
    </rPh>
    <rPh sb="2" eb="3">
      <t>セン</t>
    </rPh>
    <rPh sb="3" eb="4">
      <t>ポウ</t>
    </rPh>
    <phoneticPr fontId="2"/>
  </si>
  <si>
    <t>茂重桜</t>
    <rPh sb="0" eb="1">
      <t>シゲ</t>
    </rPh>
    <rPh sb="1" eb="2">
      <t>シゲ</t>
    </rPh>
    <rPh sb="2" eb="3">
      <t>ザクラ</t>
    </rPh>
    <phoneticPr fontId="2"/>
  </si>
  <si>
    <t>だい２たおもと</t>
    <phoneticPr fontId="2"/>
  </si>
  <si>
    <t>第２垰本</t>
    <rPh sb="0" eb="1">
      <t>ダイ</t>
    </rPh>
    <rPh sb="2" eb="3">
      <t>タオ</t>
    </rPh>
    <rPh sb="3" eb="4">
      <t>モト</t>
    </rPh>
    <phoneticPr fontId="2"/>
  </si>
  <si>
    <t>だい２とうげもと</t>
    <phoneticPr fontId="2"/>
  </si>
  <si>
    <t>第２峠本</t>
    <rPh sb="0" eb="1">
      <t>ダイ</t>
    </rPh>
    <rPh sb="2" eb="3">
      <t>トウゲ</t>
    </rPh>
    <rPh sb="3" eb="4">
      <t>モト</t>
    </rPh>
    <phoneticPr fontId="2"/>
  </si>
  <si>
    <t>ふじおかやま</t>
    <phoneticPr fontId="2"/>
  </si>
  <si>
    <t>富士（岡山）</t>
    <rPh sb="0" eb="2">
      <t>フジ</t>
    </rPh>
    <rPh sb="3" eb="5">
      <t>オカヤマ</t>
    </rPh>
    <phoneticPr fontId="2"/>
  </si>
  <si>
    <t>じんせき</t>
    <phoneticPr fontId="2"/>
  </si>
  <si>
    <t>第２寿広</t>
    <rPh sb="0" eb="1">
      <t>ダイ</t>
    </rPh>
    <rPh sb="2" eb="4">
      <t>スミヒロ</t>
    </rPh>
    <phoneticPr fontId="2"/>
  </si>
  <si>
    <t>第２富田１</t>
    <rPh sb="0" eb="1">
      <t>ダイ</t>
    </rPh>
    <rPh sb="2" eb="4">
      <t>トミタ</t>
    </rPh>
    <phoneticPr fontId="2"/>
  </si>
  <si>
    <t>おおはら</t>
    <phoneticPr fontId="2"/>
  </si>
  <si>
    <t>第２豊栄</t>
    <rPh sb="0" eb="1">
      <t>ダイ</t>
    </rPh>
    <rPh sb="2" eb="3">
      <t>トヨ</t>
    </rPh>
    <rPh sb="3" eb="4">
      <t>サカエ</t>
    </rPh>
    <phoneticPr fontId="2"/>
  </si>
  <si>
    <t>豊竜</t>
    <rPh sb="0" eb="1">
      <t>トヨ</t>
    </rPh>
    <rPh sb="1" eb="2">
      <t>リュウ</t>
    </rPh>
    <phoneticPr fontId="2"/>
  </si>
  <si>
    <t>だい２なかあき</t>
    <phoneticPr fontId="2"/>
  </si>
  <si>
    <t>第２中昭</t>
    <rPh sb="0" eb="1">
      <t>ダイ</t>
    </rPh>
    <rPh sb="2" eb="3">
      <t>ナカ</t>
    </rPh>
    <rPh sb="3" eb="4">
      <t>アキ</t>
    </rPh>
    <phoneticPr fontId="2"/>
  </si>
  <si>
    <t>だい２なかしま</t>
    <phoneticPr fontId="2"/>
  </si>
  <si>
    <t>第２中島</t>
    <rPh sb="0" eb="1">
      <t>ダイ</t>
    </rPh>
    <rPh sb="2" eb="4">
      <t>ナカシマ</t>
    </rPh>
    <phoneticPr fontId="2"/>
  </si>
  <si>
    <t>だい２きしだ</t>
    <phoneticPr fontId="2"/>
  </si>
  <si>
    <t>第２岸田</t>
    <rPh sb="0" eb="1">
      <t>ダイ</t>
    </rPh>
    <rPh sb="2" eb="4">
      <t>キシダ</t>
    </rPh>
    <phoneticPr fontId="2"/>
  </si>
  <si>
    <t>だい６８おかみつ</t>
    <phoneticPr fontId="2"/>
  </si>
  <si>
    <t>第６８岡光</t>
    <rPh sb="0" eb="1">
      <t>ダイ</t>
    </rPh>
    <rPh sb="3" eb="5">
      <t>オカミツ</t>
    </rPh>
    <phoneticPr fontId="2"/>
  </si>
  <si>
    <t>だい７さえき</t>
    <phoneticPr fontId="2"/>
  </si>
  <si>
    <t>第７佐伯</t>
    <rPh sb="0" eb="1">
      <t>ダイ</t>
    </rPh>
    <rPh sb="2" eb="4">
      <t>サエキ</t>
    </rPh>
    <phoneticPr fontId="2"/>
  </si>
  <si>
    <t>やまもとおかやま</t>
    <phoneticPr fontId="2"/>
  </si>
  <si>
    <t>だい２なみしげ</t>
  </si>
  <si>
    <t>第２波茂</t>
  </si>
  <si>
    <t>しげしげなみ</t>
  </si>
  <si>
    <t>じんてつ８の６</t>
  </si>
  <si>
    <t>神鉄８の６</t>
  </si>
  <si>
    <t>だい１３せのう</t>
  </si>
  <si>
    <t>第１３瀬納</t>
  </si>
  <si>
    <t>かんむ</t>
  </si>
  <si>
    <t>神武</t>
  </si>
  <si>
    <t>えぐさ１</t>
  </si>
  <si>
    <t>だい２なんかい</t>
    <phoneticPr fontId="2"/>
  </si>
  <si>
    <t>第２南海</t>
    <rPh sb="0" eb="1">
      <t>ダイ</t>
    </rPh>
    <rPh sb="2" eb="4">
      <t>ナンカイ</t>
    </rPh>
    <phoneticPr fontId="2"/>
  </si>
  <si>
    <t>だい３ふじもと</t>
    <phoneticPr fontId="2"/>
  </si>
  <si>
    <t>第３藤本</t>
    <rPh sb="0" eb="1">
      <t>ダイ</t>
    </rPh>
    <rPh sb="2" eb="4">
      <t>フジモト</t>
    </rPh>
    <phoneticPr fontId="2"/>
  </si>
  <si>
    <t>第４下前</t>
    <rPh sb="0" eb="1">
      <t>ダイ</t>
    </rPh>
    <rPh sb="2" eb="4">
      <t>シタマエ</t>
    </rPh>
    <phoneticPr fontId="2"/>
  </si>
  <si>
    <t>だい２ぬまた</t>
    <phoneticPr fontId="2"/>
  </si>
  <si>
    <t>第２沼田</t>
    <rPh sb="0" eb="1">
      <t>ダイ</t>
    </rPh>
    <rPh sb="2" eb="4">
      <t>ヌマタ</t>
    </rPh>
    <phoneticPr fontId="2"/>
  </si>
  <si>
    <t>茂光波</t>
    <rPh sb="0" eb="1">
      <t>シゲミツナミ</t>
    </rPh>
    <rPh sb="1" eb="3">
      <t>ミツナミ_x0000_</t>
    </rPh>
    <phoneticPr fontId="2"/>
  </si>
  <si>
    <t>奥城土井</t>
    <rPh sb="0" eb="4">
      <t>オクシロドイ</t>
    </rPh>
    <phoneticPr fontId="2"/>
  </si>
  <si>
    <t>奥松土井</t>
    <rPh sb="0" eb="4">
      <t>オクマツドイ</t>
    </rPh>
    <phoneticPr fontId="2"/>
  </si>
  <si>
    <t>奥土井</t>
    <rPh sb="0" eb="3">
      <t>オクドイ</t>
    </rPh>
    <phoneticPr fontId="2"/>
  </si>
  <si>
    <t>だい２はせがわ</t>
    <phoneticPr fontId="2"/>
  </si>
  <si>
    <t>第２長谷川</t>
    <rPh sb="0" eb="1">
      <t>ダイ</t>
    </rPh>
    <rPh sb="2" eb="5">
      <t>ハセガワ</t>
    </rPh>
    <phoneticPr fontId="2"/>
  </si>
  <si>
    <t>だい２はつえい</t>
    <phoneticPr fontId="2"/>
  </si>
  <si>
    <t>第２初栄</t>
    <rPh sb="0" eb="1">
      <t>ダイ２ハツエイ</t>
    </rPh>
    <phoneticPr fontId="2"/>
  </si>
  <si>
    <t>さたえいこう</t>
    <phoneticPr fontId="2"/>
  </si>
  <si>
    <t>佐多栄光</t>
    <rPh sb="0" eb="4">
      <t>サタエイコウ</t>
    </rPh>
    <phoneticPr fontId="2"/>
  </si>
  <si>
    <t>だい２はなくに</t>
    <phoneticPr fontId="2"/>
  </si>
  <si>
    <t>第２花国</t>
    <rPh sb="0" eb="1">
      <t>ダイ</t>
    </rPh>
    <rPh sb="2" eb="3">
      <t>ハナ</t>
    </rPh>
    <rPh sb="3" eb="4">
      <t>クニ</t>
    </rPh>
    <phoneticPr fontId="2"/>
  </si>
  <si>
    <t>だい２はるかぜ</t>
    <phoneticPr fontId="2"/>
  </si>
  <si>
    <t>第２春風</t>
    <rPh sb="0" eb="1">
      <t>ダイ</t>
    </rPh>
    <rPh sb="2" eb="4">
      <t>ハルカゼ</t>
    </rPh>
    <phoneticPr fontId="2"/>
  </si>
  <si>
    <t>第２光</t>
    <rPh sb="0" eb="1">
      <t>ダイ</t>
    </rPh>
    <rPh sb="2" eb="3">
      <t>ヒカル</t>
    </rPh>
    <phoneticPr fontId="2"/>
  </si>
  <si>
    <t>栄高（米子）</t>
    <rPh sb="0" eb="2">
      <t>エイタカ</t>
    </rPh>
    <rPh sb="3" eb="5">
      <t>ヨナゴ</t>
    </rPh>
    <phoneticPr fontId="2"/>
  </si>
  <si>
    <t>だい２ひだてる</t>
    <phoneticPr fontId="2"/>
  </si>
  <si>
    <t>第２飛騨照</t>
    <rPh sb="0" eb="1">
      <t>ダイ</t>
    </rPh>
    <rPh sb="2" eb="4">
      <t>ヒダ</t>
    </rPh>
    <rPh sb="4" eb="5">
      <t>テ</t>
    </rPh>
    <phoneticPr fontId="2"/>
  </si>
  <si>
    <t>第２平茂勝</t>
    <rPh sb="0" eb="1">
      <t>ダイ</t>
    </rPh>
    <rPh sb="2" eb="3">
      <t>ヒラ</t>
    </rPh>
    <rPh sb="3" eb="5">
      <t>シゲカツ</t>
    </rPh>
    <phoneticPr fontId="2"/>
  </si>
  <si>
    <t>ほうれん</t>
    <phoneticPr fontId="2"/>
  </si>
  <si>
    <t>宝連</t>
    <rPh sb="0" eb="1">
      <t>ホウ</t>
    </rPh>
    <rPh sb="1" eb="2">
      <t>レン</t>
    </rPh>
    <phoneticPr fontId="2"/>
  </si>
  <si>
    <t>だい２ひわ</t>
    <phoneticPr fontId="2"/>
  </si>
  <si>
    <t>第２比羽</t>
    <rPh sb="0" eb="1">
      <t>ダイ</t>
    </rPh>
    <rPh sb="2" eb="3">
      <t>ヒ</t>
    </rPh>
    <rPh sb="3" eb="4">
      <t>ワ</t>
    </rPh>
    <phoneticPr fontId="2"/>
  </si>
  <si>
    <t>だい４かげふだ</t>
    <phoneticPr fontId="2"/>
  </si>
  <si>
    <t>だい２ふくつる</t>
    <phoneticPr fontId="2"/>
  </si>
  <si>
    <t>第２福鶴</t>
    <rPh sb="0" eb="1">
      <t>ダイ</t>
    </rPh>
    <rPh sb="2" eb="3">
      <t>フク</t>
    </rPh>
    <rPh sb="3" eb="4">
      <t>ツル</t>
    </rPh>
    <phoneticPr fontId="2"/>
  </si>
  <si>
    <t>たけふく</t>
    <phoneticPr fontId="2"/>
  </si>
  <si>
    <t>武福</t>
    <rPh sb="0" eb="1">
      <t>ブ</t>
    </rPh>
    <rPh sb="1" eb="2">
      <t>フク</t>
    </rPh>
    <phoneticPr fontId="2"/>
  </si>
  <si>
    <t>第２福芳</t>
    <rPh sb="0" eb="1">
      <t>ダイ</t>
    </rPh>
    <rPh sb="2" eb="4">
      <t>フクヨシ</t>
    </rPh>
    <phoneticPr fontId="2"/>
  </si>
  <si>
    <t>ふくいずみ</t>
    <phoneticPr fontId="2"/>
  </si>
  <si>
    <t>富久泉</t>
    <rPh sb="0" eb="2">
      <t>フク</t>
    </rPh>
    <rPh sb="2" eb="3">
      <t>イズミ</t>
    </rPh>
    <phoneticPr fontId="2"/>
  </si>
  <si>
    <t>第２藤</t>
    <rPh sb="0" eb="1">
      <t>ダイ</t>
    </rPh>
    <rPh sb="2" eb="3">
      <t>フジ</t>
    </rPh>
    <phoneticPr fontId="2"/>
  </si>
  <si>
    <t>よおか６４３</t>
    <phoneticPr fontId="2"/>
  </si>
  <si>
    <t>予岡６４３</t>
    <rPh sb="0" eb="1">
      <t>ヨ</t>
    </rPh>
    <rPh sb="1" eb="2">
      <t>オカ</t>
    </rPh>
    <phoneticPr fontId="2"/>
  </si>
  <si>
    <t>だい２ふじしげかつ</t>
    <phoneticPr fontId="2"/>
  </si>
  <si>
    <t>第２富士茂勝</t>
    <rPh sb="0" eb="1">
      <t>ダイ</t>
    </rPh>
    <rPh sb="2" eb="4">
      <t>フジ</t>
    </rPh>
    <rPh sb="4" eb="5">
      <t>シゲ</t>
    </rPh>
    <rPh sb="5" eb="6">
      <t>カツ</t>
    </rPh>
    <phoneticPr fontId="2"/>
  </si>
  <si>
    <t>高茂</t>
    <rPh sb="0" eb="2">
      <t>タカシゲ</t>
    </rPh>
    <phoneticPr fontId="2"/>
  </si>
  <si>
    <t>だい２ふじもと</t>
    <phoneticPr fontId="2"/>
  </si>
  <si>
    <t>第２藤本</t>
    <rPh sb="0" eb="1">
      <t>ダイ</t>
    </rPh>
    <rPh sb="2" eb="4">
      <t>フジモト</t>
    </rPh>
    <phoneticPr fontId="2"/>
  </si>
  <si>
    <t>神武</t>
    <rPh sb="0" eb="1">
      <t>カミ</t>
    </rPh>
    <rPh sb="1" eb="2">
      <t>タケ</t>
    </rPh>
    <phoneticPr fontId="2"/>
  </si>
  <si>
    <t>第６荒神</t>
    <rPh sb="0" eb="1">
      <t>ダイ</t>
    </rPh>
    <rPh sb="2" eb="3">
      <t>アラ</t>
    </rPh>
    <rPh sb="3" eb="4">
      <t>ガミ</t>
    </rPh>
    <phoneticPr fontId="2"/>
  </si>
  <si>
    <t>第２宝勝</t>
    <rPh sb="0" eb="1">
      <t>ダイ</t>
    </rPh>
    <rPh sb="2" eb="3">
      <t>タカラ</t>
    </rPh>
    <rPh sb="3" eb="4">
      <t>カツ</t>
    </rPh>
    <phoneticPr fontId="2"/>
  </si>
  <si>
    <t>だい２まさしげ</t>
    <phoneticPr fontId="2"/>
  </si>
  <si>
    <t>第２政重</t>
  </si>
  <si>
    <t>第２正徳</t>
    <rPh sb="0" eb="1">
      <t>ダイ２マサノリ</t>
    </rPh>
    <rPh sb="3" eb="4">
      <t>ノリ</t>
    </rPh>
    <phoneticPr fontId="2"/>
  </si>
  <si>
    <t>だい２まさみの１</t>
    <phoneticPr fontId="2"/>
  </si>
  <si>
    <t>第２政美の１</t>
    <rPh sb="0" eb="1">
      <t>ダイ</t>
    </rPh>
    <rPh sb="2" eb="4">
      <t>マサミ</t>
    </rPh>
    <phoneticPr fontId="2"/>
  </si>
  <si>
    <t>第２松敏</t>
    <rPh sb="0" eb="1">
      <t>ダイ</t>
    </rPh>
    <rPh sb="2" eb="3">
      <t>マツ</t>
    </rPh>
    <rPh sb="3" eb="4">
      <t>トシ</t>
    </rPh>
    <phoneticPr fontId="2"/>
  </si>
  <si>
    <t>にしとし</t>
    <phoneticPr fontId="2"/>
  </si>
  <si>
    <t>西敏</t>
    <rPh sb="0" eb="1">
      <t>ニシ</t>
    </rPh>
    <rPh sb="1" eb="2">
      <t>トシ</t>
    </rPh>
    <phoneticPr fontId="2"/>
  </si>
  <si>
    <t>第２丸林</t>
    <rPh sb="0" eb="1">
      <t>ダイ</t>
    </rPh>
    <rPh sb="2" eb="3">
      <t>マル</t>
    </rPh>
    <rPh sb="3" eb="4">
      <t>バヤシ</t>
    </rPh>
    <phoneticPr fontId="2"/>
  </si>
  <si>
    <t>だい２まんてん</t>
    <phoneticPr fontId="2"/>
  </si>
  <si>
    <t>第２満天</t>
    <rPh sb="0" eb="1">
      <t>ダイ</t>
    </rPh>
    <rPh sb="2" eb="4">
      <t>マンテン</t>
    </rPh>
    <phoneticPr fontId="2"/>
  </si>
  <si>
    <t>たきむら</t>
    <phoneticPr fontId="2"/>
  </si>
  <si>
    <t>滝村</t>
    <rPh sb="0" eb="1">
      <t>タキ</t>
    </rPh>
    <rPh sb="1" eb="2">
      <t>ムラ</t>
    </rPh>
    <phoneticPr fontId="2"/>
  </si>
  <si>
    <t>第２盛山</t>
    <rPh sb="0" eb="1">
      <t>ダイ</t>
    </rPh>
    <rPh sb="2" eb="4">
      <t>モリヤマ</t>
    </rPh>
    <phoneticPr fontId="2"/>
  </si>
  <si>
    <t>神農</t>
    <rPh sb="0" eb="2">
      <t>シンノウ</t>
    </rPh>
    <phoneticPr fontId="2"/>
  </si>
  <si>
    <t>だい２やすひら</t>
    <phoneticPr fontId="2"/>
  </si>
  <si>
    <t>第２安平</t>
    <rPh sb="0" eb="1">
      <t>ダイ</t>
    </rPh>
    <rPh sb="2" eb="4">
      <t>ヤスヒラ</t>
    </rPh>
    <phoneticPr fontId="2"/>
  </si>
  <si>
    <t>としはれ</t>
    <phoneticPr fontId="2"/>
  </si>
  <si>
    <t>第２安山</t>
    <rPh sb="0" eb="1">
      <t>ダイ</t>
    </rPh>
    <rPh sb="2" eb="4">
      <t>ヤスヤマ</t>
    </rPh>
    <phoneticPr fontId="2"/>
  </si>
  <si>
    <t>とうげぼう</t>
    <phoneticPr fontId="2"/>
  </si>
  <si>
    <t>峠房</t>
    <rPh sb="0" eb="1">
      <t>トウゲ</t>
    </rPh>
    <rPh sb="1" eb="2">
      <t>ボウ</t>
    </rPh>
    <phoneticPr fontId="2"/>
  </si>
  <si>
    <t>だい２やまさかえ</t>
    <phoneticPr fontId="2"/>
  </si>
  <si>
    <t>第２山栄</t>
    <rPh sb="0" eb="1">
      <t>ダイ</t>
    </rPh>
    <rPh sb="2" eb="3">
      <t>ヤマ</t>
    </rPh>
    <rPh sb="3" eb="4">
      <t>サカエ</t>
    </rPh>
    <phoneticPr fontId="2"/>
  </si>
  <si>
    <t>土井重</t>
    <rPh sb="0" eb="2">
      <t>ドイ</t>
    </rPh>
    <rPh sb="2" eb="3">
      <t>シゲ</t>
    </rPh>
    <phoneticPr fontId="2"/>
  </si>
  <si>
    <t>たね１８なかもり</t>
    <phoneticPr fontId="2"/>
  </si>
  <si>
    <t>種１８中森</t>
    <rPh sb="0" eb="1">
      <t>タネ</t>
    </rPh>
    <rPh sb="3" eb="5">
      <t>ナカモリ</t>
    </rPh>
    <phoneticPr fontId="2"/>
  </si>
  <si>
    <t>だい８しんほう</t>
    <phoneticPr fontId="2"/>
  </si>
  <si>
    <t>第８神縫</t>
    <rPh sb="0" eb="1">
      <t>ダイ</t>
    </rPh>
    <rPh sb="2" eb="3">
      <t>カミ</t>
    </rPh>
    <rPh sb="3" eb="4">
      <t>ヌ</t>
    </rPh>
    <phoneticPr fontId="2"/>
  </si>
  <si>
    <t>てるたま</t>
    <phoneticPr fontId="2"/>
  </si>
  <si>
    <t>照玉</t>
    <rPh sb="0" eb="1">
      <t>テ</t>
    </rPh>
    <rPh sb="1" eb="2">
      <t>タマ</t>
    </rPh>
    <phoneticPr fontId="2"/>
  </si>
  <si>
    <t>おおいたしそ</t>
    <phoneticPr fontId="2"/>
  </si>
  <si>
    <t>だい３しげとし</t>
    <phoneticPr fontId="2"/>
  </si>
  <si>
    <t>第３重利</t>
    <rPh sb="0" eb="1">
      <t>ダイ</t>
    </rPh>
    <rPh sb="2" eb="4">
      <t>シゲトシ</t>
    </rPh>
    <phoneticPr fontId="2"/>
  </si>
  <si>
    <t>ひらまつ</t>
    <phoneticPr fontId="2"/>
  </si>
  <si>
    <t>平松</t>
    <rPh sb="0" eb="2">
      <t>ヒラマツ</t>
    </rPh>
    <phoneticPr fontId="2"/>
  </si>
  <si>
    <t>第３３東豊</t>
    <rPh sb="0" eb="1">
      <t>ダイ</t>
    </rPh>
    <rPh sb="3" eb="4">
      <t>アズマ</t>
    </rPh>
    <rPh sb="4" eb="5">
      <t>トヨ</t>
    </rPh>
    <phoneticPr fontId="2"/>
  </si>
  <si>
    <t>やまだ</t>
    <phoneticPr fontId="2"/>
  </si>
  <si>
    <t>山田</t>
    <rPh sb="0" eb="2">
      <t>ヤマダ</t>
    </rPh>
    <phoneticPr fontId="2"/>
  </si>
  <si>
    <t>青緑</t>
    <rPh sb="0" eb="2">
      <t>セイリョク</t>
    </rPh>
    <phoneticPr fontId="2"/>
  </si>
  <si>
    <t>はくの</t>
    <phoneticPr fontId="2"/>
  </si>
  <si>
    <t>博野</t>
    <rPh sb="0" eb="1">
      <t>ハク</t>
    </rPh>
    <rPh sb="1" eb="2">
      <t>ノ</t>
    </rPh>
    <phoneticPr fontId="2"/>
  </si>
  <si>
    <t>熊波系始祖</t>
    <rPh sb="0" eb="1">
      <t>クマ</t>
    </rPh>
    <rPh sb="1" eb="2">
      <t>ナミ</t>
    </rPh>
    <rPh sb="2" eb="3">
      <t>ケイ</t>
    </rPh>
    <rPh sb="3" eb="5">
      <t>シソ</t>
    </rPh>
    <phoneticPr fontId="2"/>
  </si>
  <si>
    <t>だい３４せんたけ</t>
    <phoneticPr fontId="2"/>
  </si>
  <si>
    <t>第３４千竹</t>
    <rPh sb="0" eb="1">
      <t>ダイ</t>
    </rPh>
    <rPh sb="3" eb="4">
      <t>セン</t>
    </rPh>
    <rPh sb="4" eb="5">
      <t>タケ</t>
    </rPh>
    <phoneticPr fontId="2"/>
  </si>
  <si>
    <t>第４下前</t>
    <rPh sb="0" eb="1">
      <t>ダイ</t>
    </rPh>
    <rPh sb="2" eb="3">
      <t>シタ</t>
    </rPh>
    <rPh sb="3" eb="4">
      <t>マエ</t>
    </rPh>
    <phoneticPr fontId="2"/>
  </si>
  <si>
    <t>ふじあてつ</t>
    <phoneticPr fontId="2"/>
  </si>
  <si>
    <t>藤（阿哲）</t>
    <rPh sb="0" eb="1">
      <t>フジ</t>
    </rPh>
    <rPh sb="2" eb="3">
      <t>ア</t>
    </rPh>
    <rPh sb="3" eb="4">
      <t>テツ</t>
    </rPh>
    <phoneticPr fontId="2"/>
  </si>
  <si>
    <t>にっすい</t>
    <phoneticPr fontId="2"/>
  </si>
  <si>
    <t>日翠</t>
    <rPh sb="0" eb="1">
      <t>ニチ</t>
    </rPh>
    <rPh sb="1" eb="2">
      <t>スイ</t>
    </rPh>
    <phoneticPr fontId="2"/>
  </si>
  <si>
    <t>第１４光竜</t>
    <rPh sb="0" eb="1">
      <t>ダイ</t>
    </rPh>
    <rPh sb="3" eb="4">
      <t>コウ</t>
    </rPh>
    <rPh sb="4" eb="5">
      <t>リュウ</t>
    </rPh>
    <phoneticPr fontId="2"/>
  </si>
  <si>
    <t>第３８繁栄</t>
    <rPh sb="0" eb="1">
      <t>ダイ</t>
    </rPh>
    <rPh sb="3" eb="4">
      <t>シゲル</t>
    </rPh>
    <rPh sb="4" eb="5">
      <t>サカエ</t>
    </rPh>
    <phoneticPr fontId="2"/>
  </si>
  <si>
    <t>ももつる</t>
    <phoneticPr fontId="2"/>
  </si>
  <si>
    <t>百鶴</t>
    <rPh sb="0" eb="1">
      <t>モモ</t>
    </rPh>
    <rPh sb="1" eb="2">
      <t>ツル</t>
    </rPh>
    <phoneticPr fontId="2"/>
  </si>
  <si>
    <t>上高</t>
    <rPh sb="0" eb="1">
      <t>カミ</t>
    </rPh>
    <rPh sb="1" eb="2">
      <t>タカ</t>
    </rPh>
    <phoneticPr fontId="2"/>
  </si>
  <si>
    <t>第２比羽</t>
    <rPh sb="0" eb="1">
      <t>ダイ</t>
    </rPh>
    <rPh sb="2" eb="3">
      <t>ヒ</t>
    </rPh>
    <rPh sb="3" eb="4">
      <t>バネ</t>
    </rPh>
    <phoneticPr fontId="2"/>
  </si>
  <si>
    <t>38岩田系始祖</t>
    <rPh sb="2" eb="4">
      <t>イワタ</t>
    </rPh>
    <rPh sb="4" eb="5">
      <t>ケイ</t>
    </rPh>
    <rPh sb="5" eb="7">
      <t>シソ</t>
    </rPh>
    <phoneticPr fontId="2"/>
  </si>
  <si>
    <t>乙社６</t>
    <rPh sb="0" eb="1">
      <t>オト</t>
    </rPh>
    <rPh sb="1" eb="2">
      <t>ヤシロ</t>
    </rPh>
    <phoneticPr fontId="2"/>
  </si>
  <si>
    <t>だい３なかや</t>
    <phoneticPr fontId="2"/>
  </si>
  <si>
    <t>第３中屋</t>
    <rPh sb="0" eb="1">
      <t>ダイ</t>
    </rPh>
    <rPh sb="2" eb="4">
      <t>ナカヤ</t>
    </rPh>
    <phoneticPr fontId="2"/>
  </si>
  <si>
    <t>だい３いとふく</t>
    <phoneticPr fontId="2"/>
  </si>
  <si>
    <t>第３糸福</t>
    <rPh sb="0" eb="1">
      <t>ダイ</t>
    </rPh>
    <rPh sb="2" eb="4">
      <t>イトフク</t>
    </rPh>
    <phoneticPr fontId="2"/>
  </si>
  <si>
    <t>安谷土井</t>
    <rPh sb="0" eb="4">
      <t>ヤスタニドイ</t>
    </rPh>
    <phoneticPr fontId="2"/>
  </si>
  <si>
    <t>安数土井</t>
    <rPh sb="0" eb="4">
      <t>ヤスカズドイ</t>
    </rPh>
    <phoneticPr fontId="2"/>
  </si>
  <si>
    <t>森元</t>
    <rPh sb="0" eb="2">
      <t>モリモト</t>
    </rPh>
    <phoneticPr fontId="2"/>
  </si>
  <si>
    <t>だい３うづき</t>
    <phoneticPr fontId="2"/>
  </si>
  <si>
    <t>第３卯月</t>
    <rPh sb="0" eb="1">
      <t>ダイ</t>
    </rPh>
    <rPh sb="2" eb="4">
      <t>ウヅキ</t>
    </rPh>
    <phoneticPr fontId="2"/>
  </si>
  <si>
    <t>よしみつ</t>
    <phoneticPr fontId="2"/>
  </si>
  <si>
    <t>吉光</t>
    <rPh sb="0" eb="1">
      <t>ヨシ</t>
    </rPh>
    <rPh sb="1" eb="2">
      <t>ヒカリ</t>
    </rPh>
    <phoneticPr fontId="2"/>
  </si>
  <si>
    <t>第３浦上</t>
    <rPh sb="0" eb="1">
      <t>ダイ</t>
    </rPh>
    <rPh sb="2" eb="4">
      <t>ウラカミ</t>
    </rPh>
    <phoneticPr fontId="2"/>
  </si>
  <si>
    <t>だい９しもおか</t>
    <phoneticPr fontId="2"/>
  </si>
  <si>
    <t>第９下岡</t>
    <rPh sb="0" eb="1">
      <t>ダイ</t>
    </rPh>
    <rPh sb="2" eb="4">
      <t>シモオカ</t>
    </rPh>
    <phoneticPr fontId="2"/>
  </si>
  <si>
    <t>だい３えいこう</t>
    <phoneticPr fontId="2"/>
  </si>
  <si>
    <t>第３栄光</t>
    <rPh sb="0" eb="1">
      <t>ダイ</t>
    </rPh>
    <rPh sb="2" eb="4">
      <t>エイコウ</t>
    </rPh>
    <phoneticPr fontId="2"/>
  </si>
  <si>
    <t>だい３おおまち</t>
    <phoneticPr fontId="2"/>
  </si>
  <si>
    <t>第３大町</t>
    <rPh sb="0" eb="1">
      <t>ダイ</t>
    </rPh>
    <rPh sb="2" eb="4">
      <t>オオマチ</t>
    </rPh>
    <phoneticPr fontId="2"/>
  </si>
  <si>
    <t>富久泉</t>
    <rPh sb="0" eb="1">
      <t>トミ</t>
    </rPh>
    <rPh sb="1" eb="2">
      <t>ヒサ</t>
    </rPh>
    <rPh sb="2" eb="3">
      <t>イズミ</t>
    </rPh>
    <phoneticPr fontId="2"/>
  </si>
  <si>
    <t>城松系</t>
    <rPh sb="0" eb="1">
      <t>シロ</t>
    </rPh>
    <rPh sb="1" eb="2">
      <t>マツ</t>
    </rPh>
    <rPh sb="2" eb="3">
      <t>ケイ</t>
    </rPh>
    <phoneticPr fontId="2"/>
  </si>
  <si>
    <t>第３旭映</t>
    <rPh sb="0" eb="1">
      <t>ダイ</t>
    </rPh>
    <rPh sb="2" eb="3">
      <t>キョク</t>
    </rPh>
    <rPh sb="3" eb="4">
      <t>エイ</t>
    </rPh>
    <phoneticPr fontId="2"/>
  </si>
  <si>
    <t>だい３こさき</t>
    <phoneticPr fontId="2"/>
  </si>
  <si>
    <t>第３小崎</t>
    <rPh sb="0" eb="1">
      <t>ダイ</t>
    </rPh>
    <rPh sb="2" eb="4">
      <t>コサキ</t>
    </rPh>
    <phoneticPr fontId="2"/>
  </si>
  <si>
    <t>だい６おおちゃ</t>
    <phoneticPr fontId="2"/>
  </si>
  <si>
    <t>第６大茶</t>
    <rPh sb="0" eb="1">
      <t>ダイ</t>
    </rPh>
    <rPh sb="2" eb="3">
      <t>オオ</t>
    </rPh>
    <rPh sb="3" eb="4">
      <t>チャ</t>
    </rPh>
    <phoneticPr fontId="2"/>
  </si>
  <si>
    <t>だい３こしさか</t>
    <phoneticPr fontId="2"/>
  </si>
  <si>
    <t>第３越坂</t>
    <rPh sb="0" eb="1">
      <t>ダイ</t>
    </rPh>
    <rPh sb="2" eb="3">
      <t>コシ</t>
    </rPh>
    <rPh sb="3" eb="4">
      <t>サカ</t>
    </rPh>
    <phoneticPr fontId="2"/>
  </si>
  <si>
    <t>だい３ごとう</t>
    <phoneticPr fontId="2"/>
  </si>
  <si>
    <t>第３後藤</t>
    <rPh sb="0" eb="1">
      <t>ダイ</t>
    </rPh>
    <rPh sb="2" eb="4">
      <t>ゴトウ</t>
    </rPh>
    <phoneticPr fontId="2"/>
  </si>
  <si>
    <t>だい３しょうよ</t>
    <phoneticPr fontId="2"/>
  </si>
  <si>
    <t>第３祥代</t>
    <rPh sb="0" eb="1">
      <t>ダイ</t>
    </rPh>
    <rPh sb="2" eb="4">
      <t>サチヨ</t>
    </rPh>
    <phoneticPr fontId="2"/>
  </si>
  <si>
    <t>だい３すだに</t>
    <phoneticPr fontId="2"/>
  </si>
  <si>
    <t>第３須谷</t>
    <rPh sb="0" eb="1">
      <t>ダイ</t>
    </rPh>
    <rPh sb="2" eb="4">
      <t>スダニ</t>
    </rPh>
    <phoneticPr fontId="2"/>
  </si>
  <si>
    <t>だい３たかざくら</t>
    <phoneticPr fontId="2"/>
  </si>
  <si>
    <t>第３隆桜</t>
    <rPh sb="0" eb="1">
      <t>ダイ</t>
    </rPh>
    <rPh sb="2" eb="4">
      <t>タカザクラ</t>
    </rPh>
    <phoneticPr fontId="2"/>
  </si>
  <si>
    <t>第４福花</t>
    <rPh sb="0" eb="1">
      <t>ダイ４フクハナ</t>
    </rPh>
    <phoneticPr fontId="2"/>
  </si>
  <si>
    <t>だい３たかはた</t>
    <phoneticPr fontId="2"/>
  </si>
  <si>
    <t>第３隆畑</t>
    <rPh sb="0" eb="1">
      <t>ダイ</t>
    </rPh>
    <rPh sb="2" eb="3">
      <t>タカシ</t>
    </rPh>
    <rPh sb="3" eb="4">
      <t>ハタ</t>
    </rPh>
    <phoneticPr fontId="2"/>
  </si>
  <si>
    <t>だい３たかまさ</t>
    <phoneticPr fontId="2"/>
  </si>
  <si>
    <t>第３高政</t>
    <rPh sb="0" eb="1">
      <t>ダイ</t>
    </rPh>
    <rPh sb="2" eb="4">
      <t>タカマサ</t>
    </rPh>
    <phoneticPr fontId="2"/>
  </si>
  <si>
    <t>だい３たきじり</t>
    <phoneticPr fontId="2"/>
  </si>
  <si>
    <t>第３滝尻</t>
    <rPh sb="0" eb="1">
      <t>ダイ</t>
    </rPh>
    <rPh sb="2" eb="3">
      <t>タキ</t>
    </rPh>
    <rPh sb="3" eb="4">
      <t>ジリ</t>
    </rPh>
    <phoneticPr fontId="2"/>
  </si>
  <si>
    <t>だい３たによし</t>
    <phoneticPr fontId="2"/>
  </si>
  <si>
    <t>第３谷吉</t>
    <rPh sb="0" eb="1">
      <t>ダイ</t>
    </rPh>
    <rPh sb="2" eb="4">
      <t>タニヨシ</t>
    </rPh>
    <phoneticPr fontId="2"/>
  </si>
  <si>
    <t>だい３としたか</t>
    <phoneticPr fontId="2"/>
  </si>
  <si>
    <t>第３寿高</t>
    <rPh sb="0" eb="1">
      <t>ダイ</t>
    </rPh>
    <rPh sb="2" eb="4">
      <t>トシタカ</t>
    </rPh>
    <phoneticPr fontId="2"/>
  </si>
  <si>
    <t>寿高</t>
    <rPh sb="0" eb="2">
      <t>トシタカ</t>
    </rPh>
    <phoneticPr fontId="2"/>
  </si>
  <si>
    <t>だい８ゆうほう</t>
    <phoneticPr fontId="2"/>
  </si>
  <si>
    <t>第８裕豊</t>
    <rPh sb="0" eb="1">
      <t>ダイ</t>
    </rPh>
    <rPh sb="2" eb="3">
      <t>ユウ</t>
    </rPh>
    <rPh sb="3" eb="4">
      <t>ユタ</t>
    </rPh>
    <phoneticPr fontId="2"/>
  </si>
  <si>
    <t>だい３とよかく</t>
    <phoneticPr fontId="2"/>
  </si>
  <si>
    <t>第３豊格</t>
    <rPh sb="0" eb="1">
      <t>ダイ</t>
    </rPh>
    <rPh sb="2" eb="3">
      <t>ユタ</t>
    </rPh>
    <rPh sb="3" eb="4">
      <t>カク</t>
    </rPh>
    <phoneticPr fontId="2"/>
  </si>
  <si>
    <t>だい３なかその４</t>
    <phoneticPr fontId="2"/>
  </si>
  <si>
    <t>第３中曽の４</t>
    <rPh sb="0" eb="1">
      <t>ダイ</t>
    </rPh>
    <rPh sb="2" eb="3">
      <t>ナカ</t>
    </rPh>
    <rPh sb="3" eb="4">
      <t>ソ</t>
    </rPh>
    <phoneticPr fontId="2"/>
  </si>
  <si>
    <t>いちひかり</t>
    <phoneticPr fontId="2"/>
  </si>
  <si>
    <t>一光</t>
    <rPh sb="0" eb="1">
      <t>イチ</t>
    </rPh>
    <rPh sb="1" eb="2">
      <t>ヒカリ</t>
    </rPh>
    <phoneticPr fontId="2"/>
  </si>
  <si>
    <t>第３丹生地</t>
    <rPh sb="0" eb="1">
      <t>ダイ</t>
    </rPh>
    <rPh sb="2" eb="4">
      <t>ニュウ</t>
    </rPh>
    <rPh sb="4" eb="5">
      <t>チ</t>
    </rPh>
    <phoneticPr fontId="2"/>
  </si>
  <si>
    <t>だい３はなくに</t>
    <phoneticPr fontId="2"/>
  </si>
  <si>
    <t>第３花国</t>
    <rPh sb="0" eb="1">
      <t>ダイ</t>
    </rPh>
    <rPh sb="2" eb="3">
      <t>ハナ</t>
    </rPh>
    <rPh sb="3" eb="4">
      <t>クニ</t>
    </rPh>
    <phoneticPr fontId="2"/>
  </si>
  <si>
    <t>第３原茂</t>
    <rPh sb="0" eb="1">
      <t>ダイ</t>
    </rPh>
    <rPh sb="2" eb="3">
      <t>ハラ</t>
    </rPh>
    <rPh sb="3" eb="4">
      <t>シゲル</t>
    </rPh>
    <phoneticPr fontId="2"/>
  </si>
  <si>
    <t>第５平茂</t>
    <rPh sb="0" eb="1">
      <t>ダイ</t>
    </rPh>
    <rPh sb="2" eb="3">
      <t>ヒラ</t>
    </rPh>
    <rPh sb="3" eb="4">
      <t>シゲル</t>
    </rPh>
    <phoneticPr fontId="2"/>
  </si>
  <si>
    <t>伯豊</t>
    <rPh sb="0" eb="1">
      <t>ハク</t>
    </rPh>
    <rPh sb="1" eb="2">
      <t>ホウ</t>
    </rPh>
    <phoneticPr fontId="2"/>
  </si>
  <si>
    <t>だい３ひろやす</t>
    <phoneticPr fontId="2"/>
  </si>
  <si>
    <t>第３広康</t>
    <rPh sb="0" eb="1">
      <t>ダイ</t>
    </rPh>
    <rPh sb="2" eb="4">
      <t>ヒロヤス</t>
    </rPh>
    <phoneticPr fontId="2"/>
  </si>
  <si>
    <t>門芳</t>
    <phoneticPr fontId="2"/>
  </si>
  <si>
    <t>ふくえ</t>
    <phoneticPr fontId="2"/>
  </si>
  <si>
    <t>だい３ふじよし３</t>
    <phoneticPr fontId="2"/>
  </si>
  <si>
    <t>第３藤良３</t>
    <rPh sb="0" eb="1">
      <t>ダイ</t>
    </rPh>
    <rPh sb="2" eb="4">
      <t>フジヨシ</t>
    </rPh>
    <phoneticPr fontId="2"/>
  </si>
  <si>
    <t>だい３ほうこう</t>
    <phoneticPr fontId="2"/>
  </si>
  <si>
    <t>第３宝光</t>
    <rPh sb="0" eb="1">
      <t>ダイ</t>
    </rPh>
    <rPh sb="2" eb="3">
      <t>ホウ</t>
    </rPh>
    <rPh sb="3" eb="4">
      <t>コウ</t>
    </rPh>
    <phoneticPr fontId="2"/>
  </si>
  <si>
    <t>ほうこう</t>
    <phoneticPr fontId="2"/>
  </si>
  <si>
    <t>宝光</t>
    <rPh sb="0" eb="1">
      <t>ホウ</t>
    </rPh>
    <rPh sb="1" eb="2">
      <t>コウ</t>
    </rPh>
    <phoneticPr fontId="2"/>
  </si>
  <si>
    <t>だい３やまね</t>
    <phoneticPr fontId="2"/>
  </si>
  <si>
    <t>第３山根</t>
    <rPh sb="0" eb="1">
      <t>ダイ</t>
    </rPh>
    <rPh sb="2" eb="4">
      <t>ヤマネ</t>
    </rPh>
    <phoneticPr fontId="2"/>
  </si>
  <si>
    <t>にしもと</t>
    <phoneticPr fontId="2"/>
  </si>
  <si>
    <t>西本</t>
    <rPh sb="0" eb="2">
      <t>ニシモト</t>
    </rPh>
    <phoneticPr fontId="2"/>
  </si>
  <si>
    <t>第３吉岡</t>
    <rPh sb="0" eb="1">
      <t>ダイ</t>
    </rPh>
    <rPh sb="2" eb="4">
      <t>ヨシオカ</t>
    </rPh>
    <phoneticPr fontId="2"/>
  </si>
  <si>
    <t>だい３よしたか</t>
    <phoneticPr fontId="2"/>
  </si>
  <si>
    <t>第３吉鷹</t>
    <rPh sb="0" eb="1">
      <t>ダイ</t>
    </rPh>
    <rPh sb="2" eb="3">
      <t>ヨシ</t>
    </rPh>
    <rPh sb="3" eb="4">
      <t>タカ</t>
    </rPh>
    <phoneticPr fontId="2"/>
  </si>
  <si>
    <t>第２岡野</t>
    <rPh sb="0" eb="1">
      <t>ダイ</t>
    </rPh>
    <rPh sb="2" eb="4">
      <t>オカノ</t>
    </rPh>
    <phoneticPr fontId="2"/>
  </si>
  <si>
    <t>だい３わかりき</t>
    <phoneticPr fontId="2"/>
  </si>
  <si>
    <t>第３若力</t>
    <rPh sb="0" eb="1">
      <t>ダイ</t>
    </rPh>
    <rPh sb="2" eb="3">
      <t>ワカ</t>
    </rPh>
    <rPh sb="3" eb="4">
      <t>リキ</t>
    </rPh>
    <phoneticPr fontId="2"/>
  </si>
  <si>
    <t>だい３よしひかり</t>
    <phoneticPr fontId="2"/>
  </si>
  <si>
    <t>第３吉光</t>
    <rPh sb="0" eb="1">
      <t>ダイ</t>
    </rPh>
    <rPh sb="2" eb="3">
      <t>キチ</t>
    </rPh>
    <rPh sb="3" eb="4">
      <t>ヒカリ</t>
    </rPh>
    <phoneticPr fontId="2"/>
  </si>
  <si>
    <t>だい３わだ</t>
    <phoneticPr fontId="2"/>
  </si>
  <si>
    <t>第３和田</t>
    <rPh sb="0" eb="1">
      <t>ダイ</t>
    </rPh>
    <rPh sb="2" eb="4">
      <t>ワダ</t>
    </rPh>
    <phoneticPr fontId="2"/>
  </si>
  <si>
    <t>第２比羽</t>
    <rPh sb="0" eb="1">
      <t>ダイ</t>
    </rPh>
    <rPh sb="2" eb="3">
      <t>クラ</t>
    </rPh>
    <rPh sb="3" eb="4">
      <t>ハネ</t>
    </rPh>
    <phoneticPr fontId="2"/>
  </si>
  <si>
    <t>だい４０たにただ</t>
    <phoneticPr fontId="2"/>
  </si>
  <si>
    <t>第４０谷忠</t>
    <rPh sb="0" eb="1">
      <t>ダイ</t>
    </rPh>
    <rPh sb="3" eb="4">
      <t>タニ</t>
    </rPh>
    <rPh sb="4" eb="5">
      <t>タダシ</t>
    </rPh>
    <phoneticPr fontId="2"/>
  </si>
  <si>
    <t>だい２ささがわ</t>
    <phoneticPr fontId="2"/>
  </si>
  <si>
    <t>だい２びわ</t>
    <phoneticPr fontId="2"/>
  </si>
  <si>
    <t>だい４３えん</t>
    <phoneticPr fontId="2"/>
  </si>
  <si>
    <t>第４３延</t>
    <rPh sb="0" eb="1">
      <t>ダイ</t>
    </rPh>
    <rPh sb="3" eb="4">
      <t>エン</t>
    </rPh>
    <phoneticPr fontId="2"/>
  </si>
  <si>
    <t>だい４３ひのもと</t>
    <phoneticPr fontId="2"/>
  </si>
  <si>
    <t>第４３日の本</t>
    <rPh sb="0" eb="1">
      <t>ダイ</t>
    </rPh>
    <rPh sb="3" eb="4">
      <t>ヒ</t>
    </rPh>
    <rPh sb="5" eb="6">
      <t>モト</t>
    </rPh>
    <phoneticPr fontId="2"/>
  </si>
  <si>
    <t>安木</t>
    <rPh sb="0" eb="1">
      <t>ヤス</t>
    </rPh>
    <rPh sb="1" eb="2">
      <t>キ</t>
    </rPh>
    <phoneticPr fontId="2"/>
  </si>
  <si>
    <t>だい４いわと</t>
    <phoneticPr fontId="2"/>
  </si>
  <si>
    <t>第４岩登</t>
    <rPh sb="0" eb="1">
      <t>ダイ</t>
    </rPh>
    <rPh sb="2" eb="3">
      <t>イワ</t>
    </rPh>
    <rPh sb="3" eb="4">
      <t>ノボ</t>
    </rPh>
    <phoneticPr fontId="2"/>
  </si>
  <si>
    <t>だい４おおまち</t>
    <phoneticPr fontId="2"/>
  </si>
  <si>
    <t>第４大町</t>
    <rPh sb="0" eb="1">
      <t>ダイ</t>
    </rPh>
    <rPh sb="2" eb="4">
      <t>オオマチ</t>
    </rPh>
    <phoneticPr fontId="2"/>
  </si>
  <si>
    <t>だい４かたやまの３</t>
    <phoneticPr fontId="2"/>
  </si>
  <si>
    <t>第４片山の３</t>
    <rPh sb="0" eb="1">
      <t>ダイ</t>
    </rPh>
    <rPh sb="2" eb="4">
      <t>カタヤマ</t>
    </rPh>
    <phoneticPr fontId="2"/>
  </si>
  <si>
    <t>第２石西</t>
    <rPh sb="0" eb="1">
      <t>ダイ</t>
    </rPh>
    <rPh sb="2" eb="3">
      <t>セキ</t>
    </rPh>
    <rPh sb="3" eb="4">
      <t>ニシ</t>
    </rPh>
    <phoneticPr fontId="2"/>
  </si>
  <si>
    <t>三豊</t>
    <rPh sb="0" eb="1">
      <t>サン</t>
    </rPh>
    <rPh sb="1" eb="2">
      <t>ユタ</t>
    </rPh>
    <phoneticPr fontId="2"/>
  </si>
  <si>
    <t>昭和森本</t>
    <rPh sb="0" eb="2">
      <t>ショウワ</t>
    </rPh>
    <rPh sb="2" eb="4">
      <t>モリモト</t>
    </rPh>
    <phoneticPr fontId="2"/>
  </si>
  <si>
    <t>だい８ちよだ</t>
    <phoneticPr fontId="2"/>
  </si>
  <si>
    <t>第８千代田</t>
    <rPh sb="0" eb="1">
      <t>ダイ</t>
    </rPh>
    <rPh sb="2" eb="5">
      <t>チヨダ</t>
    </rPh>
    <phoneticPr fontId="2"/>
  </si>
  <si>
    <t>第４桑垣内</t>
    <rPh sb="0" eb="1">
      <t>ダイ</t>
    </rPh>
    <rPh sb="2" eb="3">
      <t>クワ</t>
    </rPh>
    <rPh sb="3" eb="4">
      <t>カキ</t>
    </rPh>
    <rPh sb="4" eb="5">
      <t>ウチ</t>
    </rPh>
    <phoneticPr fontId="2"/>
  </si>
  <si>
    <t>だい４くわひかり</t>
    <phoneticPr fontId="2"/>
  </si>
  <si>
    <t>第４桑光</t>
    <rPh sb="0" eb="1">
      <t>ダイ</t>
    </rPh>
    <rPh sb="2" eb="3">
      <t>クワ</t>
    </rPh>
    <rPh sb="3" eb="4">
      <t>ヒカリ</t>
    </rPh>
    <phoneticPr fontId="2"/>
  </si>
  <si>
    <t>ひがさ３</t>
    <phoneticPr fontId="2"/>
  </si>
  <si>
    <t>日笠３</t>
    <rPh sb="0" eb="2">
      <t>ヒガサ</t>
    </rPh>
    <phoneticPr fontId="2"/>
  </si>
  <si>
    <t>だい４こうや</t>
    <phoneticPr fontId="2"/>
  </si>
  <si>
    <t>第四工屋</t>
    <rPh sb="0" eb="1">
      <t>ダイ</t>
    </rPh>
    <rPh sb="1" eb="2">
      <t>４</t>
    </rPh>
    <rPh sb="2" eb="3">
      <t>コウ</t>
    </rPh>
    <rPh sb="3" eb="4">
      <t>ヤ</t>
    </rPh>
    <phoneticPr fontId="2"/>
  </si>
  <si>
    <t>たね１７せんもり</t>
    <phoneticPr fontId="2"/>
  </si>
  <si>
    <t>種一七仙森</t>
    <rPh sb="0" eb="1">
      <t>タネ</t>
    </rPh>
    <rPh sb="1" eb="3">
      <t>１７</t>
    </rPh>
    <rPh sb="3" eb="4">
      <t>セン</t>
    </rPh>
    <rPh sb="4" eb="5">
      <t>モリ</t>
    </rPh>
    <phoneticPr fontId="2"/>
  </si>
  <si>
    <t>第４下前</t>
    <rPh sb="0" eb="1">
      <t>ダイ</t>
    </rPh>
    <rPh sb="2" eb="3">
      <t>シモ</t>
    </rPh>
    <rPh sb="3" eb="4">
      <t>マエ</t>
    </rPh>
    <phoneticPr fontId="2"/>
  </si>
  <si>
    <t>第１０神福</t>
    <rPh sb="0" eb="1">
      <t>ダイ</t>
    </rPh>
    <rPh sb="3" eb="4">
      <t>カミ</t>
    </rPh>
    <rPh sb="4" eb="5">
      <t>フク</t>
    </rPh>
    <phoneticPr fontId="2"/>
  </si>
  <si>
    <t>清影</t>
    <rPh sb="0" eb="1">
      <t>キヨシ</t>
    </rPh>
    <rPh sb="1" eb="2">
      <t>カゲ</t>
    </rPh>
    <phoneticPr fontId="2"/>
  </si>
  <si>
    <t>第４石廻</t>
    <rPh sb="0" eb="1">
      <t>ダイ</t>
    </rPh>
    <rPh sb="2" eb="3">
      <t>イシ</t>
    </rPh>
    <rPh sb="3" eb="4">
      <t>マワ</t>
    </rPh>
    <phoneticPr fontId="2"/>
  </si>
  <si>
    <t>だい４たかし</t>
    <phoneticPr fontId="2"/>
  </si>
  <si>
    <t>第４隆</t>
    <rPh sb="0" eb="1">
      <t>ダイ</t>
    </rPh>
    <rPh sb="2" eb="3">
      <t>リュウ</t>
    </rPh>
    <phoneticPr fontId="2"/>
  </si>
  <si>
    <t>民英</t>
    <rPh sb="0" eb="1">
      <t>タミ</t>
    </rPh>
    <rPh sb="1" eb="2">
      <t>エイ</t>
    </rPh>
    <phoneticPr fontId="2"/>
  </si>
  <si>
    <t>だい４たけやすの２</t>
    <phoneticPr fontId="2"/>
  </si>
  <si>
    <t>第４竹安の２</t>
    <rPh sb="0" eb="1">
      <t>ダイ</t>
    </rPh>
    <rPh sb="2" eb="3">
      <t>タケ</t>
    </rPh>
    <rPh sb="3" eb="4">
      <t>ヤス</t>
    </rPh>
    <phoneticPr fontId="2"/>
  </si>
  <si>
    <t>高崇</t>
    <rPh sb="0" eb="1">
      <t>タカ</t>
    </rPh>
    <rPh sb="1" eb="2">
      <t>タタ</t>
    </rPh>
    <phoneticPr fontId="2"/>
  </si>
  <si>
    <t>第４直良８</t>
    <rPh sb="0" eb="1">
      <t>ダイ</t>
    </rPh>
    <rPh sb="2" eb="4">
      <t>ナオラ</t>
    </rPh>
    <phoneticPr fontId="2"/>
  </si>
  <si>
    <t>にた</t>
    <phoneticPr fontId="2"/>
  </si>
  <si>
    <t>第２中島</t>
    <rPh sb="0" eb="1">
      <t>ダイ</t>
    </rPh>
    <rPh sb="2" eb="3">
      <t>ナカ</t>
    </rPh>
    <rPh sb="3" eb="4">
      <t>シマ</t>
    </rPh>
    <phoneticPr fontId="2"/>
  </si>
  <si>
    <t>第５福花</t>
    <rPh sb="0" eb="1">
      <t>ダイ</t>
    </rPh>
    <rPh sb="2" eb="3">
      <t>フク</t>
    </rPh>
    <rPh sb="3" eb="4">
      <t>ハナ</t>
    </rPh>
    <phoneticPr fontId="2"/>
  </si>
  <si>
    <t>第４森本</t>
    <rPh sb="0" eb="1">
      <t>ダイ</t>
    </rPh>
    <rPh sb="2" eb="3">
      <t>モリ</t>
    </rPh>
    <rPh sb="3" eb="4">
      <t>ホン</t>
    </rPh>
    <phoneticPr fontId="2"/>
  </si>
  <si>
    <t>裕豊</t>
    <rPh sb="0" eb="1">
      <t>ユウ</t>
    </rPh>
    <rPh sb="1" eb="2">
      <t>トヨ</t>
    </rPh>
    <phoneticPr fontId="2"/>
  </si>
  <si>
    <t>はなのり</t>
    <phoneticPr fontId="2"/>
  </si>
  <si>
    <t>はなひかり</t>
    <phoneticPr fontId="2"/>
  </si>
  <si>
    <t>花光</t>
    <rPh sb="0" eb="1">
      <t>ハナ</t>
    </rPh>
    <rPh sb="1" eb="2">
      <t>ヒカリ</t>
    </rPh>
    <phoneticPr fontId="2"/>
  </si>
  <si>
    <t>だい５６はなとよ</t>
    <phoneticPr fontId="2"/>
  </si>
  <si>
    <t>第５６花豊</t>
    <rPh sb="0" eb="1">
      <t>ダイ</t>
    </rPh>
    <rPh sb="3" eb="4">
      <t>ハナ</t>
    </rPh>
    <rPh sb="4" eb="5">
      <t>ユタ</t>
    </rPh>
    <phoneticPr fontId="2"/>
  </si>
  <si>
    <t>金高（鳥取）</t>
    <rPh sb="0" eb="2">
      <t>カネタカ</t>
    </rPh>
    <rPh sb="3" eb="5">
      <t>トットリ</t>
    </rPh>
    <phoneticPr fontId="2"/>
  </si>
  <si>
    <t>郷広</t>
    <rPh sb="0" eb="1">
      <t>サト</t>
    </rPh>
    <rPh sb="1" eb="2">
      <t>ヒロ</t>
    </rPh>
    <phoneticPr fontId="2"/>
  </si>
  <si>
    <t>第５６保信</t>
    <rPh sb="0" eb="1">
      <t>ダイ</t>
    </rPh>
    <rPh sb="3" eb="5">
      <t>ヤスノブ</t>
    </rPh>
    <phoneticPr fontId="2"/>
  </si>
  <si>
    <t>第５旭</t>
    <rPh sb="2" eb="3">
      <t>アサヒ</t>
    </rPh>
    <phoneticPr fontId="2"/>
  </si>
  <si>
    <t>だい５うづき</t>
    <phoneticPr fontId="2"/>
  </si>
  <si>
    <t>第５卯月</t>
    <rPh sb="0" eb="1">
      <t>ダイ</t>
    </rPh>
    <rPh sb="2" eb="4">
      <t>ウヅキ</t>
    </rPh>
    <phoneticPr fontId="2"/>
  </si>
  <si>
    <t>だい５うやま</t>
    <phoneticPr fontId="2"/>
  </si>
  <si>
    <t>第５柳山</t>
    <rPh sb="0" eb="1">
      <t>ダイ</t>
    </rPh>
    <rPh sb="2" eb="3">
      <t>リュウ</t>
    </rPh>
    <rPh sb="3" eb="4">
      <t>ザン</t>
    </rPh>
    <phoneticPr fontId="2"/>
  </si>
  <si>
    <t>やまかつ</t>
    <phoneticPr fontId="2"/>
  </si>
  <si>
    <t>山勝</t>
    <rPh sb="0" eb="1">
      <t>ヤマ</t>
    </rPh>
    <rPh sb="1" eb="2">
      <t>カツ</t>
    </rPh>
    <phoneticPr fontId="2"/>
  </si>
  <si>
    <t>だい５えいしょう</t>
    <phoneticPr fontId="2"/>
  </si>
  <si>
    <t>第５永将</t>
    <rPh sb="0" eb="1">
      <t>ダイ</t>
    </rPh>
    <rPh sb="2" eb="3">
      <t>ナガ</t>
    </rPh>
    <rPh sb="3" eb="4">
      <t>ショウ</t>
    </rPh>
    <phoneticPr fontId="2"/>
  </si>
  <si>
    <t>だい５きたもり</t>
    <phoneticPr fontId="2"/>
  </si>
  <si>
    <t>第５北盛</t>
    <rPh sb="0" eb="1">
      <t>ダイ</t>
    </rPh>
    <rPh sb="2" eb="3">
      <t>キタ</t>
    </rPh>
    <rPh sb="3" eb="4">
      <t>モ</t>
    </rPh>
    <phoneticPr fontId="2"/>
  </si>
  <si>
    <t>平茂勝</t>
    <rPh sb="0" eb="2">
      <t>ヒラシゲ</t>
    </rPh>
    <rPh sb="2" eb="3">
      <t>カ</t>
    </rPh>
    <phoneticPr fontId="2"/>
  </si>
  <si>
    <t>みずほ</t>
    <phoneticPr fontId="2"/>
  </si>
  <si>
    <t>瑞穂</t>
    <rPh sb="0" eb="2">
      <t>ミズホ</t>
    </rPh>
    <phoneticPr fontId="2"/>
  </si>
  <si>
    <t>わかたか</t>
    <phoneticPr fontId="2"/>
  </si>
  <si>
    <t>若鷹</t>
    <rPh sb="0" eb="1">
      <t>ワカ</t>
    </rPh>
    <rPh sb="1" eb="2">
      <t>タカ</t>
    </rPh>
    <phoneticPr fontId="2"/>
  </si>
  <si>
    <t>だい５けだかふじ</t>
    <phoneticPr fontId="2"/>
  </si>
  <si>
    <t>第５気高富士</t>
    <rPh sb="0" eb="1">
      <t>ダイ</t>
    </rPh>
    <rPh sb="2" eb="3">
      <t>ケ</t>
    </rPh>
    <rPh sb="3" eb="4">
      <t>ダカ</t>
    </rPh>
    <rPh sb="4" eb="6">
      <t>フジ</t>
    </rPh>
    <phoneticPr fontId="2"/>
  </si>
  <si>
    <t>だい５だいせん</t>
    <phoneticPr fontId="2"/>
  </si>
  <si>
    <t>第５大山</t>
    <rPh sb="0" eb="1">
      <t>ダイ</t>
    </rPh>
    <rPh sb="2" eb="3">
      <t>ダイ</t>
    </rPh>
    <rPh sb="3" eb="4">
      <t>セン</t>
    </rPh>
    <phoneticPr fontId="2"/>
  </si>
  <si>
    <t>だい５たかもり</t>
    <phoneticPr fontId="2"/>
  </si>
  <si>
    <t>第５隆盛</t>
    <rPh sb="0" eb="1">
      <t>ダイ５タカモリ</t>
    </rPh>
    <rPh sb="2" eb="3">
      <t>タカモリ_x0000__x0000_</t>
    </rPh>
    <phoneticPr fontId="2"/>
  </si>
  <si>
    <t>とくとみ</t>
    <phoneticPr fontId="2"/>
  </si>
  <si>
    <t>徳富</t>
    <rPh sb="0" eb="2">
      <t>トクトミ</t>
    </rPh>
    <phoneticPr fontId="2"/>
  </si>
  <si>
    <t>たのかみ</t>
    <phoneticPr fontId="2"/>
  </si>
  <si>
    <t>田ノ神</t>
    <rPh sb="0" eb="1">
      <t>タ</t>
    </rPh>
    <rPh sb="2" eb="3">
      <t>カミ</t>
    </rPh>
    <phoneticPr fontId="2"/>
  </si>
  <si>
    <t>第５谷風１</t>
    <rPh sb="0" eb="1">
      <t>ダイ</t>
    </rPh>
    <rPh sb="2" eb="4">
      <t>タニカゼ</t>
    </rPh>
    <phoneticPr fontId="2"/>
  </si>
  <si>
    <t>だい６なつ</t>
    <phoneticPr fontId="2"/>
  </si>
  <si>
    <t>第６夏</t>
    <rPh sb="0" eb="1">
      <t>ダイ</t>
    </rPh>
    <rPh sb="2" eb="3">
      <t>ナツ</t>
    </rPh>
    <phoneticPr fontId="2"/>
  </si>
  <si>
    <t>だい２２おくだ</t>
    <phoneticPr fontId="2"/>
  </si>
  <si>
    <t>第２２奥田</t>
    <rPh sb="0" eb="1">
      <t>ダイ</t>
    </rPh>
    <rPh sb="3" eb="5">
      <t>オクダ</t>
    </rPh>
    <phoneticPr fontId="2"/>
  </si>
  <si>
    <t>だい５なかやま</t>
    <phoneticPr fontId="2"/>
  </si>
  <si>
    <t>第５中山</t>
    <rPh sb="0" eb="1">
      <t>ダイ</t>
    </rPh>
    <rPh sb="2" eb="4">
      <t>ナカヤマ</t>
    </rPh>
    <phoneticPr fontId="2"/>
  </si>
  <si>
    <t>寿高</t>
    <rPh sb="0" eb="1">
      <t>コトブキ</t>
    </rPh>
    <rPh sb="1" eb="2">
      <t>タカ</t>
    </rPh>
    <phoneticPr fontId="2"/>
  </si>
  <si>
    <t>第５卯月</t>
    <rPh sb="0" eb="1">
      <t>ダイ</t>
    </rPh>
    <rPh sb="2" eb="3">
      <t>ウ</t>
    </rPh>
    <rPh sb="3" eb="4">
      <t>ツキ</t>
    </rPh>
    <phoneticPr fontId="2"/>
  </si>
  <si>
    <t>だい５にいや</t>
    <phoneticPr fontId="2"/>
  </si>
  <si>
    <t>第５新屋</t>
    <rPh sb="0" eb="1">
      <t>ダイ</t>
    </rPh>
    <rPh sb="2" eb="3">
      <t>ニイ</t>
    </rPh>
    <rPh sb="3" eb="4">
      <t>ヤ</t>
    </rPh>
    <phoneticPr fontId="2"/>
  </si>
  <si>
    <t>ながひさ</t>
    <phoneticPr fontId="2"/>
  </si>
  <si>
    <t>長久</t>
    <rPh sb="0" eb="1">
      <t>ナガ</t>
    </rPh>
    <rPh sb="1" eb="2">
      <t>ヒサ</t>
    </rPh>
    <phoneticPr fontId="2"/>
  </si>
  <si>
    <t>だい６どい</t>
    <phoneticPr fontId="2"/>
  </si>
  <si>
    <t>第６土居</t>
    <rPh sb="0" eb="1">
      <t>ダイ</t>
    </rPh>
    <rPh sb="2" eb="4">
      <t>ドイ</t>
    </rPh>
    <phoneticPr fontId="2"/>
  </si>
  <si>
    <t>だい５はなくに</t>
    <phoneticPr fontId="2"/>
  </si>
  <si>
    <t>第５花国</t>
    <rPh sb="0" eb="1">
      <t>ダイ</t>
    </rPh>
    <rPh sb="2" eb="3">
      <t>ハナ</t>
    </rPh>
    <rPh sb="3" eb="4">
      <t>コク</t>
    </rPh>
    <phoneticPr fontId="2"/>
  </si>
  <si>
    <t>第５花栄</t>
    <rPh sb="0" eb="1">
      <t>ダイ</t>
    </rPh>
    <rPh sb="2" eb="3">
      <t>ハナ</t>
    </rPh>
    <rPh sb="3" eb="4">
      <t>サカエ</t>
    </rPh>
    <phoneticPr fontId="2"/>
  </si>
  <si>
    <t>なおら</t>
    <phoneticPr fontId="2"/>
  </si>
  <si>
    <t>直良</t>
    <rPh sb="0" eb="2">
      <t>ナオラ</t>
    </rPh>
    <phoneticPr fontId="2"/>
  </si>
  <si>
    <t>憲山</t>
    <rPh sb="0" eb="1">
      <t>ケン</t>
    </rPh>
    <rPh sb="1" eb="2">
      <t>ヤマ</t>
    </rPh>
    <phoneticPr fontId="2"/>
  </si>
  <si>
    <t>第５平茂</t>
    <phoneticPr fontId="2"/>
  </si>
  <si>
    <t>秀清</t>
    <rPh sb="0" eb="1">
      <t>ヒデ</t>
    </rPh>
    <rPh sb="1" eb="2">
      <t>キヨ</t>
    </rPh>
    <phoneticPr fontId="2"/>
  </si>
  <si>
    <t>だい５ふくざくら</t>
    <phoneticPr fontId="2"/>
  </si>
  <si>
    <t>第５福桜</t>
    <rPh sb="0" eb="1">
      <t>ダイ</t>
    </rPh>
    <rPh sb="2" eb="4">
      <t>フクザクラ</t>
    </rPh>
    <phoneticPr fontId="2"/>
  </si>
  <si>
    <t>だい５ふじ</t>
    <phoneticPr fontId="2"/>
  </si>
  <si>
    <t>第５藤</t>
    <rPh sb="0" eb="1">
      <t>ダイ</t>
    </rPh>
    <rPh sb="2" eb="3">
      <t>フジ</t>
    </rPh>
    <phoneticPr fontId="2"/>
  </si>
  <si>
    <t>三光</t>
    <rPh sb="0" eb="1">
      <t>サン</t>
    </rPh>
    <rPh sb="1" eb="2">
      <t>ヒカル</t>
    </rPh>
    <phoneticPr fontId="2"/>
  </si>
  <si>
    <t>だい２にしむら</t>
    <phoneticPr fontId="2"/>
  </si>
  <si>
    <t>第２西村</t>
    <rPh sb="0" eb="1">
      <t>ダイ</t>
    </rPh>
    <rPh sb="2" eb="4">
      <t>ニシムラ</t>
    </rPh>
    <phoneticPr fontId="2"/>
  </si>
  <si>
    <t>だい５やくも</t>
    <phoneticPr fontId="2"/>
  </si>
  <si>
    <t>第５八雲</t>
    <rPh sb="0" eb="1">
      <t>ダイ</t>
    </rPh>
    <rPh sb="2" eb="4">
      <t>ヤクモ</t>
    </rPh>
    <phoneticPr fontId="2"/>
  </si>
  <si>
    <t>ほうふく</t>
    <phoneticPr fontId="2"/>
  </si>
  <si>
    <t>宝福</t>
    <rPh sb="0" eb="1">
      <t>タカラ</t>
    </rPh>
    <rPh sb="1" eb="2">
      <t>フク</t>
    </rPh>
    <phoneticPr fontId="2"/>
  </si>
  <si>
    <t>だい６６えいこう</t>
    <phoneticPr fontId="2"/>
  </si>
  <si>
    <t>第６６栄光</t>
    <rPh sb="0" eb="1">
      <t>ダイ</t>
    </rPh>
    <rPh sb="3" eb="5">
      <t>エイコウ</t>
    </rPh>
    <phoneticPr fontId="2"/>
  </si>
  <si>
    <t>憲山</t>
    <rPh sb="0" eb="1">
      <t>ケン</t>
    </rPh>
    <rPh sb="1" eb="2">
      <t>ザン</t>
    </rPh>
    <phoneticPr fontId="2"/>
  </si>
  <si>
    <t>第６６高山系</t>
    <rPh sb="0" eb="1">
      <t>ダイ</t>
    </rPh>
    <rPh sb="3" eb="5">
      <t>タカヤマ</t>
    </rPh>
    <rPh sb="5" eb="6">
      <t>ケイ</t>
    </rPh>
    <phoneticPr fontId="2"/>
  </si>
  <si>
    <t>だい６８かねひかり</t>
    <phoneticPr fontId="2"/>
  </si>
  <si>
    <t>第６８金光</t>
    <rPh sb="0" eb="1">
      <t>ダイ</t>
    </rPh>
    <rPh sb="3" eb="4">
      <t>カネ</t>
    </rPh>
    <rPh sb="4" eb="5">
      <t>ヒカリ</t>
    </rPh>
    <phoneticPr fontId="2"/>
  </si>
  <si>
    <t>第６８光栄</t>
    <rPh sb="0" eb="1">
      <t>ダイ</t>
    </rPh>
    <rPh sb="3" eb="5">
      <t>コウエイ</t>
    </rPh>
    <phoneticPr fontId="2"/>
  </si>
  <si>
    <t>第６明石</t>
    <rPh sb="0" eb="1">
      <t>ダイ</t>
    </rPh>
    <rPh sb="2" eb="4">
      <t>アカシ</t>
    </rPh>
    <phoneticPr fontId="2"/>
  </si>
  <si>
    <t>だい６えいふく</t>
    <phoneticPr fontId="2"/>
  </si>
  <si>
    <t>第６栄福</t>
    <rPh sb="0" eb="1">
      <t>ダイ</t>
    </rPh>
    <rPh sb="2" eb="3">
      <t>エイ</t>
    </rPh>
    <rPh sb="3" eb="4">
      <t>フク</t>
    </rPh>
    <phoneticPr fontId="2"/>
  </si>
  <si>
    <t>だい６さかえ</t>
    <phoneticPr fontId="2"/>
  </si>
  <si>
    <t>第６栄</t>
    <rPh sb="0" eb="1">
      <t>ダイ</t>
    </rPh>
    <rPh sb="2" eb="3">
      <t>サカエ</t>
    </rPh>
    <phoneticPr fontId="2"/>
  </si>
  <si>
    <t>だい６かねたか</t>
    <phoneticPr fontId="2"/>
  </si>
  <si>
    <t>第６金高</t>
    <rPh sb="0" eb="1">
      <t>ダイ</t>
    </rPh>
    <rPh sb="2" eb="4">
      <t>カネタカ</t>
    </rPh>
    <phoneticPr fontId="2"/>
  </si>
  <si>
    <t>ゆうこう</t>
    <phoneticPr fontId="2"/>
  </si>
  <si>
    <t>祐光</t>
    <rPh sb="0" eb="1">
      <t>ユウ</t>
    </rPh>
    <rPh sb="1" eb="2">
      <t>ヒカリ</t>
    </rPh>
    <phoneticPr fontId="2"/>
  </si>
  <si>
    <t>岡保</t>
    <rPh sb="0" eb="1">
      <t>オカ</t>
    </rPh>
    <rPh sb="1" eb="2">
      <t>タモ</t>
    </rPh>
    <phoneticPr fontId="2"/>
  </si>
  <si>
    <t>阿第１０７</t>
    <rPh sb="0" eb="1">
      <t>オク</t>
    </rPh>
    <rPh sb="1" eb="2">
      <t>ダイ</t>
    </rPh>
    <phoneticPr fontId="2"/>
  </si>
  <si>
    <t>豊錦</t>
    <rPh sb="0" eb="1">
      <t>ユタカ</t>
    </rPh>
    <rPh sb="1" eb="2">
      <t>ニシキ</t>
    </rPh>
    <phoneticPr fontId="2"/>
  </si>
  <si>
    <t>第６荒神</t>
    <rPh sb="0" eb="1">
      <t>ダイ</t>
    </rPh>
    <rPh sb="2" eb="4">
      <t>コウジン</t>
    </rPh>
    <phoneticPr fontId="2"/>
  </si>
  <si>
    <t>第６栄</t>
    <rPh sb="2" eb="3">
      <t>サカエ</t>
    </rPh>
    <phoneticPr fontId="2"/>
  </si>
  <si>
    <t>だい６しおやま</t>
    <phoneticPr fontId="2"/>
  </si>
  <si>
    <t>第６塩山</t>
    <rPh sb="0" eb="1">
      <t>ダイ</t>
    </rPh>
    <rPh sb="2" eb="4">
      <t>シオヤマ</t>
    </rPh>
    <phoneticPr fontId="2"/>
  </si>
  <si>
    <t>長栄</t>
    <rPh sb="0" eb="2">
      <t>チョウエイ</t>
    </rPh>
    <phoneticPr fontId="2"/>
  </si>
  <si>
    <t>第６嶽花</t>
    <rPh sb="0" eb="1">
      <t>ダイ</t>
    </rPh>
    <rPh sb="2" eb="3">
      <t>タケ</t>
    </rPh>
    <rPh sb="3" eb="4">
      <t>ハナ</t>
    </rPh>
    <phoneticPr fontId="2"/>
  </si>
  <si>
    <t>だい６とうほう</t>
    <phoneticPr fontId="2"/>
  </si>
  <si>
    <t>第６東豊</t>
    <rPh sb="0" eb="1">
      <t>ダイ</t>
    </rPh>
    <rPh sb="2" eb="3">
      <t>ヒガシ</t>
    </rPh>
    <rPh sb="3" eb="4">
      <t>ユタカ</t>
    </rPh>
    <phoneticPr fontId="2"/>
  </si>
  <si>
    <t>だい６ふくがみ６</t>
    <phoneticPr fontId="2"/>
  </si>
  <si>
    <t>第６福神６</t>
    <rPh sb="0" eb="1">
      <t>ダイ</t>
    </rPh>
    <rPh sb="2" eb="3">
      <t>フク</t>
    </rPh>
    <rPh sb="3" eb="4">
      <t>カミ</t>
    </rPh>
    <phoneticPr fontId="2"/>
  </si>
  <si>
    <t>だい６ふくがみ７</t>
    <phoneticPr fontId="2"/>
  </si>
  <si>
    <t>第６福神７</t>
    <rPh sb="0" eb="1">
      <t>ダイ</t>
    </rPh>
    <rPh sb="2" eb="3">
      <t>フク</t>
    </rPh>
    <rPh sb="3" eb="4">
      <t>カミ</t>
    </rPh>
    <phoneticPr fontId="2"/>
  </si>
  <si>
    <t>だい６ふくひさ</t>
    <phoneticPr fontId="2"/>
  </si>
  <si>
    <t>第６福久</t>
    <rPh sb="0" eb="1">
      <t>ダイ</t>
    </rPh>
    <rPh sb="2" eb="3">
      <t>フク</t>
    </rPh>
    <rPh sb="3" eb="4">
      <t>ヒサ</t>
    </rPh>
    <phoneticPr fontId="2"/>
  </si>
  <si>
    <t>ふじつる</t>
    <phoneticPr fontId="2"/>
  </si>
  <si>
    <t>藤鶴</t>
    <rPh sb="0" eb="1">
      <t>フジ</t>
    </rPh>
    <rPh sb="1" eb="2">
      <t>ツル</t>
    </rPh>
    <phoneticPr fontId="2"/>
  </si>
  <si>
    <t>だい６ふじよし</t>
    <phoneticPr fontId="2"/>
  </si>
  <si>
    <t>第６藤良</t>
  </si>
  <si>
    <t>神松</t>
  </si>
  <si>
    <t>第６藤森</t>
    <rPh sb="0" eb="1">
      <t>ダイ</t>
    </rPh>
    <rPh sb="2" eb="3">
      <t>フジ</t>
    </rPh>
    <rPh sb="3" eb="4">
      <t>モリ</t>
    </rPh>
    <phoneticPr fontId="2"/>
  </si>
  <si>
    <t>もりずみ</t>
    <phoneticPr fontId="2"/>
  </si>
  <si>
    <t>森住</t>
  </si>
  <si>
    <t>ひろみね</t>
    <phoneticPr fontId="2"/>
  </si>
  <si>
    <t>広峰</t>
    <rPh sb="0" eb="1">
      <t>ヒロ</t>
    </rPh>
    <rPh sb="1" eb="2">
      <t>ミネ</t>
    </rPh>
    <phoneticPr fontId="2"/>
  </si>
  <si>
    <t>やよい</t>
    <phoneticPr fontId="2"/>
  </si>
  <si>
    <t>弥生</t>
    <rPh sb="0" eb="2">
      <t>ヤヨイ</t>
    </rPh>
    <phoneticPr fontId="2"/>
  </si>
  <si>
    <t>鳥取始祖</t>
    <rPh sb="0" eb="4">
      <t>トットリシソ</t>
    </rPh>
    <phoneticPr fontId="2"/>
  </si>
  <si>
    <t>第６鷲ヶ丘</t>
    <rPh sb="0" eb="1">
      <t>ダイ</t>
    </rPh>
    <rPh sb="2" eb="3">
      <t>ワシ</t>
    </rPh>
    <rPh sb="4" eb="5">
      <t>オカ</t>
    </rPh>
    <phoneticPr fontId="2"/>
  </si>
  <si>
    <t>だい７７あおきや</t>
    <phoneticPr fontId="2"/>
  </si>
  <si>
    <t>第７７青木屋</t>
    <rPh sb="0" eb="1">
      <t>ダイ</t>
    </rPh>
    <rPh sb="3" eb="5">
      <t>アオキ</t>
    </rPh>
    <rPh sb="5" eb="6">
      <t>ヤ</t>
    </rPh>
    <phoneticPr fontId="2"/>
  </si>
  <si>
    <t>ながふじ</t>
    <phoneticPr fontId="2"/>
  </si>
  <si>
    <t>永藤</t>
    <rPh sb="0" eb="2">
      <t>ナガフジ</t>
    </rPh>
    <phoneticPr fontId="2"/>
  </si>
  <si>
    <t>嵐清</t>
  </si>
  <si>
    <t>よしま８８３</t>
    <phoneticPr fontId="2"/>
  </si>
  <si>
    <t>だい７かつさち</t>
    <phoneticPr fontId="2"/>
  </si>
  <si>
    <t>第７勝幸</t>
    <rPh sb="0" eb="1">
      <t>ダイ</t>
    </rPh>
    <rPh sb="2" eb="4">
      <t>カツユキ</t>
    </rPh>
    <phoneticPr fontId="2"/>
  </si>
  <si>
    <t>だい７きくざくら</t>
    <phoneticPr fontId="2"/>
  </si>
  <si>
    <t>第７菊桜</t>
    <rPh sb="0" eb="1">
      <t>ダイ</t>
    </rPh>
    <rPh sb="2" eb="3">
      <t>キク</t>
    </rPh>
    <rPh sb="3" eb="4">
      <t>サクラ</t>
    </rPh>
    <phoneticPr fontId="2"/>
  </si>
  <si>
    <t>植田６</t>
    <rPh sb="0" eb="2">
      <t>ウエタ</t>
    </rPh>
    <phoneticPr fontId="2"/>
  </si>
  <si>
    <t>だい７たからさかえ</t>
    <phoneticPr fontId="2"/>
  </si>
  <si>
    <t>第７宝栄</t>
    <rPh sb="0" eb="1">
      <t>ダイ</t>
    </rPh>
    <rPh sb="2" eb="3">
      <t>タカラ</t>
    </rPh>
    <rPh sb="3" eb="4">
      <t>サカ</t>
    </rPh>
    <phoneticPr fontId="2"/>
  </si>
  <si>
    <t>長栄</t>
    <rPh sb="0" eb="1">
      <t>チョウ</t>
    </rPh>
    <rPh sb="1" eb="2">
      <t>エイ</t>
    </rPh>
    <phoneticPr fontId="2"/>
  </si>
  <si>
    <t>だい７なつふく</t>
    <phoneticPr fontId="2"/>
  </si>
  <si>
    <t>第７夏福</t>
    <rPh sb="0" eb="1">
      <t>ダイ７ナツフク</t>
    </rPh>
    <rPh sb="2" eb="3">
      <t>ナツフク_x0000__x0000_</t>
    </rPh>
    <phoneticPr fontId="2"/>
  </si>
  <si>
    <t>第５夏藤</t>
    <rPh sb="0" eb="1">
      <t>ダイ</t>
    </rPh>
    <rPh sb="2" eb="4">
      <t>ナツフジ</t>
    </rPh>
    <phoneticPr fontId="2"/>
  </si>
  <si>
    <t>福茂（宮崎）</t>
    <rPh sb="0" eb="1">
      <t>フクシゲ</t>
    </rPh>
    <rPh sb="1" eb="2">
      <t>シゲ</t>
    </rPh>
    <rPh sb="3" eb="5">
      <t>ミヤザキ</t>
    </rPh>
    <phoneticPr fontId="2"/>
  </si>
  <si>
    <t>だい７はなひめ</t>
    <phoneticPr fontId="2"/>
  </si>
  <si>
    <t>第７花姫</t>
    <rPh sb="0" eb="1">
      <t>ダイ</t>
    </rPh>
    <rPh sb="2" eb="3">
      <t>ハナ</t>
    </rPh>
    <rPh sb="3" eb="4">
      <t>ヒメ</t>
    </rPh>
    <phoneticPr fontId="2"/>
  </si>
  <si>
    <t>だい７ひらしげ</t>
    <phoneticPr fontId="2"/>
  </si>
  <si>
    <t>第７平茂</t>
    <rPh sb="0" eb="1">
      <t>ダイ</t>
    </rPh>
    <rPh sb="2" eb="4">
      <t>ヒラシゲ</t>
    </rPh>
    <phoneticPr fontId="2"/>
  </si>
  <si>
    <t>竹梅</t>
    <rPh sb="0" eb="2">
      <t>チクバイ</t>
    </rPh>
    <phoneticPr fontId="2"/>
  </si>
  <si>
    <t>だい７ふくざくら</t>
    <phoneticPr fontId="2"/>
  </si>
  <si>
    <t>第７福桜</t>
    <rPh sb="0" eb="1">
      <t>ダイ</t>
    </rPh>
    <rPh sb="2" eb="3">
      <t>フク</t>
    </rPh>
    <rPh sb="3" eb="4">
      <t>ザクラ</t>
    </rPh>
    <phoneticPr fontId="2"/>
  </si>
  <si>
    <t>だい７やすふく</t>
    <phoneticPr fontId="2"/>
  </si>
  <si>
    <t>第７安福</t>
    <rPh sb="2" eb="4">
      <t>ヤスフク</t>
    </rPh>
    <phoneticPr fontId="2"/>
  </si>
  <si>
    <t>茂富士</t>
    <rPh sb="0" eb="1">
      <t>シゲ</t>
    </rPh>
    <phoneticPr fontId="2"/>
  </si>
  <si>
    <t>だい８いとのぶ</t>
    <phoneticPr fontId="2"/>
  </si>
  <si>
    <t>第８糸伸</t>
    <rPh sb="0" eb="1">
      <t>ダイ</t>
    </rPh>
    <rPh sb="2" eb="3">
      <t>イト</t>
    </rPh>
    <rPh sb="3" eb="4">
      <t>ノブ</t>
    </rPh>
    <phoneticPr fontId="2"/>
  </si>
  <si>
    <t>第８糸晴</t>
    <rPh sb="0" eb="1">
      <t>ダイ</t>
    </rPh>
    <rPh sb="2" eb="3">
      <t>イト</t>
    </rPh>
    <rPh sb="3" eb="4">
      <t>ハ</t>
    </rPh>
    <phoneticPr fontId="2"/>
  </si>
  <si>
    <t>深貞政</t>
    <rPh sb="0" eb="1">
      <t>フカ</t>
    </rPh>
    <rPh sb="1" eb="2">
      <t>サダ</t>
    </rPh>
    <rPh sb="2" eb="3">
      <t>マサ</t>
    </rPh>
    <phoneticPr fontId="2"/>
  </si>
  <si>
    <t>だい８けいげつ</t>
    <phoneticPr fontId="2"/>
  </si>
  <si>
    <t>第８桂月</t>
    <rPh sb="0" eb="1">
      <t>ダイ</t>
    </rPh>
    <rPh sb="2" eb="3">
      <t>ケイ</t>
    </rPh>
    <rPh sb="3" eb="4">
      <t>ゲツ</t>
    </rPh>
    <phoneticPr fontId="2"/>
  </si>
  <si>
    <t>だい８しぶかわ</t>
    <phoneticPr fontId="2"/>
  </si>
  <si>
    <t>第８渋川</t>
    <rPh sb="0" eb="1">
      <t>ダイ</t>
    </rPh>
    <rPh sb="2" eb="4">
      <t>シブカワ</t>
    </rPh>
    <phoneticPr fontId="2"/>
  </si>
  <si>
    <t>第８神縫</t>
    <rPh sb="0" eb="1">
      <t>ダイ</t>
    </rPh>
    <rPh sb="2" eb="3">
      <t>シン</t>
    </rPh>
    <rPh sb="3" eb="4">
      <t>ホウ</t>
    </rPh>
    <phoneticPr fontId="2"/>
  </si>
  <si>
    <t>第２３神信</t>
    <rPh sb="0" eb="1">
      <t>ダイ</t>
    </rPh>
    <rPh sb="3" eb="4">
      <t>カミ</t>
    </rPh>
    <rPh sb="4" eb="5">
      <t>シン</t>
    </rPh>
    <phoneticPr fontId="2"/>
  </si>
  <si>
    <t>豊神</t>
    <rPh sb="0" eb="1">
      <t>トヨ</t>
    </rPh>
    <rPh sb="1" eb="2">
      <t>シン</t>
    </rPh>
    <phoneticPr fontId="2"/>
  </si>
  <si>
    <t>だい８ながおか</t>
    <phoneticPr fontId="2"/>
  </si>
  <si>
    <t>第８長岡</t>
    <rPh sb="0" eb="1">
      <t>ダイ</t>
    </rPh>
    <rPh sb="2" eb="4">
      <t>ナガオカ</t>
    </rPh>
    <phoneticPr fontId="2"/>
  </si>
  <si>
    <t>だい８はやふく</t>
    <phoneticPr fontId="2"/>
  </si>
  <si>
    <t>第８隼福</t>
    <rPh sb="0" eb="1">
      <t>ダイ</t>
    </rPh>
    <rPh sb="2" eb="4">
      <t>ハヤフク</t>
    </rPh>
    <phoneticPr fontId="2"/>
  </si>
  <si>
    <t>第５隼福</t>
    <rPh sb="0" eb="1">
      <t>ダイ</t>
    </rPh>
    <rPh sb="2" eb="4">
      <t>ハヤフク</t>
    </rPh>
    <phoneticPr fontId="2"/>
  </si>
  <si>
    <t>ふじかつ</t>
    <phoneticPr fontId="2"/>
  </si>
  <si>
    <t>藤勝</t>
    <rPh sb="0" eb="2">
      <t>フジカツ</t>
    </rPh>
    <phoneticPr fontId="2"/>
  </si>
  <si>
    <t>但馬福</t>
    <rPh sb="0" eb="3">
      <t>タジマフク</t>
    </rPh>
    <phoneticPr fontId="2"/>
  </si>
  <si>
    <t>やずさかえ</t>
    <phoneticPr fontId="2"/>
  </si>
  <si>
    <t>八頭栄</t>
    <rPh sb="0" eb="3">
      <t>ヤズサカエ</t>
    </rPh>
    <phoneticPr fontId="2"/>
  </si>
  <si>
    <t>晴美</t>
    <phoneticPr fontId="2"/>
  </si>
  <si>
    <t>秀本</t>
    <rPh sb="0" eb="1">
      <t>ヒデ</t>
    </rPh>
    <rPh sb="1" eb="2">
      <t>ホン</t>
    </rPh>
    <phoneticPr fontId="2"/>
  </si>
  <si>
    <t>だい８まことはな</t>
    <phoneticPr fontId="2"/>
  </si>
  <si>
    <t>第８誠花</t>
    <rPh sb="0" eb="1">
      <t>ダイ</t>
    </rPh>
    <rPh sb="2" eb="3">
      <t>マコト</t>
    </rPh>
    <rPh sb="3" eb="4">
      <t>ハナ</t>
    </rPh>
    <phoneticPr fontId="2"/>
  </si>
  <si>
    <t>だい８やず</t>
    <phoneticPr fontId="2"/>
  </si>
  <si>
    <t>第８八頭</t>
    <rPh sb="0" eb="1">
      <t>ダイ</t>
    </rPh>
    <rPh sb="2" eb="4">
      <t>ヤズ</t>
    </rPh>
    <phoneticPr fontId="2"/>
  </si>
  <si>
    <t>まさひかり</t>
    <phoneticPr fontId="2"/>
  </si>
  <si>
    <t>政光</t>
    <rPh sb="0" eb="2">
      <t>マサミツ</t>
    </rPh>
    <phoneticPr fontId="2"/>
  </si>
  <si>
    <t>だい９１ばば</t>
    <phoneticPr fontId="2"/>
  </si>
  <si>
    <t>第９１馬場</t>
    <rPh sb="0" eb="1">
      <t>ダイ</t>
    </rPh>
    <rPh sb="3" eb="5">
      <t>ババ</t>
    </rPh>
    <phoneticPr fontId="2"/>
  </si>
  <si>
    <t>第１忠の５</t>
    <rPh sb="0" eb="1">
      <t>ダイ</t>
    </rPh>
    <rPh sb="2" eb="3">
      <t>タダシ</t>
    </rPh>
    <phoneticPr fontId="2"/>
  </si>
  <si>
    <t>第９稲実</t>
    <rPh sb="0" eb="1">
      <t>ダイ</t>
    </rPh>
    <rPh sb="2" eb="3">
      <t>イネ</t>
    </rPh>
    <rPh sb="3" eb="4">
      <t>ミ</t>
    </rPh>
    <phoneticPr fontId="2"/>
  </si>
  <si>
    <t>たもと６</t>
    <phoneticPr fontId="2"/>
  </si>
  <si>
    <t>田本６</t>
    <rPh sb="0" eb="2">
      <t>タモト</t>
    </rPh>
    <phoneticPr fontId="2"/>
  </si>
  <si>
    <t>第１大栄</t>
    <rPh sb="0" eb="1">
      <t>ダイ</t>
    </rPh>
    <rPh sb="2" eb="4">
      <t>ダイエイ</t>
    </rPh>
    <phoneticPr fontId="2"/>
  </si>
  <si>
    <t>福泉２</t>
    <rPh sb="0" eb="2">
      <t>フクイズミ</t>
    </rPh>
    <phoneticPr fontId="2"/>
  </si>
  <si>
    <t>やまかみ</t>
    <phoneticPr fontId="2"/>
  </si>
  <si>
    <t>山上</t>
    <rPh sb="0" eb="2">
      <t>ヤマカミ</t>
    </rPh>
    <phoneticPr fontId="2"/>
  </si>
  <si>
    <t>秀盛</t>
    <rPh sb="0" eb="1">
      <t>ヒデ</t>
    </rPh>
    <rPh sb="1" eb="2">
      <t>モリ</t>
    </rPh>
    <phoneticPr fontId="2"/>
  </si>
  <si>
    <t>だい９さくら</t>
    <phoneticPr fontId="2"/>
  </si>
  <si>
    <t>第９桜</t>
    <rPh sb="0" eb="1">
      <t>ダイ</t>
    </rPh>
    <rPh sb="2" eb="3">
      <t>サクラ</t>
    </rPh>
    <phoneticPr fontId="2"/>
  </si>
  <si>
    <t>石寿</t>
    <rPh sb="0" eb="1">
      <t>イシ</t>
    </rPh>
    <rPh sb="1" eb="2">
      <t>トシ</t>
    </rPh>
    <phoneticPr fontId="2"/>
  </si>
  <si>
    <t>きのさき１１</t>
    <phoneticPr fontId="2"/>
  </si>
  <si>
    <t>城崎１１</t>
    <rPh sb="0" eb="2">
      <t>キノサキ</t>
    </rPh>
    <phoneticPr fontId="2"/>
  </si>
  <si>
    <t>だい９ちの</t>
    <phoneticPr fontId="2"/>
  </si>
  <si>
    <t>第９茅野</t>
    <rPh sb="0" eb="1">
      <t>ダイ</t>
    </rPh>
    <rPh sb="2" eb="4">
      <t>チノ</t>
    </rPh>
    <phoneticPr fontId="2"/>
  </si>
  <si>
    <t>よひょう</t>
    <phoneticPr fontId="2"/>
  </si>
  <si>
    <t>予兵</t>
    <rPh sb="0" eb="1">
      <t>ヨ</t>
    </rPh>
    <rPh sb="1" eb="2">
      <t>ヒョウ</t>
    </rPh>
    <phoneticPr fontId="2"/>
  </si>
  <si>
    <t>だい４３いわての１０</t>
    <phoneticPr fontId="2"/>
  </si>
  <si>
    <t>たいかん</t>
    <phoneticPr fontId="2"/>
  </si>
  <si>
    <t>大勘</t>
    <rPh sb="0" eb="1">
      <t>オオ</t>
    </rPh>
    <rPh sb="1" eb="2">
      <t>カン</t>
    </rPh>
    <phoneticPr fontId="2"/>
  </si>
  <si>
    <t>だいざん</t>
    <phoneticPr fontId="2"/>
  </si>
  <si>
    <t>大山</t>
    <rPh sb="0" eb="1">
      <t>ダイ</t>
    </rPh>
    <rPh sb="1" eb="2">
      <t>ザン</t>
    </rPh>
    <phoneticPr fontId="2"/>
  </si>
  <si>
    <t>伯鵬</t>
    <rPh sb="0" eb="1">
      <t>ハク</t>
    </rPh>
    <rPh sb="1" eb="2">
      <t>ホウ</t>
    </rPh>
    <phoneticPr fontId="2"/>
  </si>
  <si>
    <t>だいさんげん</t>
    <phoneticPr fontId="2"/>
  </si>
  <si>
    <t>大三元</t>
    <rPh sb="0" eb="1">
      <t>ダイ</t>
    </rPh>
    <rPh sb="2" eb="3">
      <t>モト</t>
    </rPh>
    <phoneticPr fontId="2"/>
  </si>
  <si>
    <t>ＴＷ１７</t>
    <phoneticPr fontId="2"/>
  </si>
  <si>
    <t>大山（長崎）</t>
    <rPh sb="0" eb="2">
      <t>オオヤマ</t>
    </rPh>
    <rPh sb="3" eb="5">
      <t>ナガサキ</t>
    </rPh>
    <phoneticPr fontId="2"/>
  </si>
  <si>
    <t>たいしょう</t>
    <phoneticPr fontId="2"/>
  </si>
  <si>
    <t>大将</t>
    <rPh sb="0" eb="2">
      <t>タイショウ</t>
    </rPh>
    <phoneticPr fontId="2"/>
  </si>
  <si>
    <t>たいしょうじゅう</t>
    <phoneticPr fontId="2"/>
  </si>
  <si>
    <t>大正十</t>
    <rPh sb="0" eb="2">
      <t>タイショウ</t>
    </rPh>
    <rPh sb="2" eb="3">
      <t>ジュウ</t>
    </rPh>
    <phoneticPr fontId="2"/>
  </si>
  <si>
    <t>ぬきた</t>
    <phoneticPr fontId="2"/>
  </si>
  <si>
    <t>貫田</t>
    <rPh sb="0" eb="1">
      <t>ヌキ</t>
    </rPh>
    <rPh sb="1" eb="2">
      <t>タ</t>
    </rPh>
    <phoneticPr fontId="2"/>
  </si>
  <si>
    <t>たいせん７</t>
    <phoneticPr fontId="2"/>
  </si>
  <si>
    <t>大船７</t>
    <rPh sb="0" eb="2">
      <t>オオフネ</t>
    </rPh>
    <phoneticPr fontId="2"/>
  </si>
  <si>
    <t>ふかがわ始祖</t>
    <rPh sb="4" eb="6">
      <t>シソ</t>
    </rPh>
    <phoneticPr fontId="2"/>
  </si>
  <si>
    <t>大道</t>
    <rPh sb="0" eb="1">
      <t>オオ</t>
    </rPh>
    <rPh sb="1" eb="2">
      <t>ミチ</t>
    </rPh>
    <phoneticPr fontId="2"/>
  </si>
  <si>
    <t>だいりゅう</t>
    <phoneticPr fontId="2"/>
  </si>
  <si>
    <t>大隆</t>
    <rPh sb="0" eb="1">
      <t>オオ</t>
    </rPh>
    <rPh sb="1" eb="2">
      <t>タカシ</t>
    </rPh>
    <phoneticPr fontId="2"/>
  </si>
  <si>
    <t>だいにちひらしげ</t>
    <phoneticPr fontId="2"/>
  </si>
  <si>
    <t>大日平茂</t>
    <rPh sb="0" eb="2">
      <t>ダイニチ</t>
    </rPh>
    <rPh sb="2" eb="3">
      <t>ヒラ</t>
    </rPh>
    <rPh sb="3" eb="4">
      <t>シゲル</t>
    </rPh>
    <phoneticPr fontId="2"/>
  </si>
  <si>
    <t>気高</t>
    <rPh sb="0" eb="1">
      <t>ケ</t>
    </rPh>
    <rPh sb="1" eb="2">
      <t>ダカ</t>
    </rPh>
    <phoneticPr fontId="2"/>
  </si>
  <si>
    <t>事業団１２</t>
    <rPh sb="0" eb="3">
      <t>ジギョウダン</t>
    </rPh>
    <phoneticPr fontId="2"/>
  </si>
  <si>
    <t>だいひらかつ</t>
    <phoneticPr fontId="2"/>
  </si>
  <si>
    <t>大平勝</t>
    <rPh sb="0" eb="3">
      <t>ダイヒラカツ</t>
    </rPh>
    <phoneticPr fontId="2"/>
  </si>
  <si>
    <t>ふくうめ</t>
    <phoneticPr fontId="2"/>
  </si>
  <si>
    <t>福梅</t>
    <rPh sb="0" eb="2">
      <t>フクウメ</t>
    </rPh>
    <phoneticPr fontId="2"/>
  </si>
  <si>
    <t>だいふく</t>
    <phoneticPr fontId="2"/>
  </si>
  <si>
    <t>大福</t>
    <rPh sb="0" eb="2">
      <t>ダイフク</t>
    </rPh>
    <phoneticPr fontId="2"/>
  </si>
  <si>
    <t>たいほう</t>
    <phoneticPr fontId="2"/>
  </si>
  <si>
    <t>大豊（鳥取）</t>
    <rPh sb="0" eb="2">
      <t>タイホウ</t>
    </rPh>
    <rPh sb="3" eb="5">
      <t>トットリ</t>
    </rPh>
    <phoneticPr fontId="2"/>
  </si>
  <si>
    <t>よねとみ２</t>
    <phoneticPr fontId="2"/>
  </si>
  <si>
    <t>米富２</t>
    <rPh sb="0" eb="1">
      <t>ヨネ</t>
    </rPh>
    <rPh sb="1" eb="2">
      <t>トミ</t>
    </rPh>
    <phoneticPr fontId="2"/>
  </si>
  <si>
    <t>だいやすふく</t>
    <phoneticPr fontId="2"/>
  </si>
  <si>
    <t>大安福</t>
    <rPh sb="0" eb="1">
      <t>ダイ</t>
    </rPh>
    <rPh sb="1" eb="3">
      <t>ヤスフク</t>
    </rPh>
    <phoneticPr fontId="2"/>
  </si>
  <si>
    <t>ＴＷ２０</t>
    <phoneticPr fontId="2"/>
  </si>
  <si>
    <t>大隆</t>
    <rPh sb="0" eb="1">
      <t>ダイ</t>
    </rPh>
    <rPh sb="1" eb="2">
      <t>リュウ</t>
    </rPh>
    <phoneticPr fontId="2"/>
  </si>
  <si>
    <t>たいよう</t>
    <phoneticPr fontId="2"/>
  </si>
  <si>
    <t>太洋</t>
    <rPh sb="0" eb="2">
      <t>タイヨウ</t>
    </rPh>
    <phoneticPr fontId="2"/>
  </si>
  <si>
    <t>第１大栄</t>
    <rPh sb="0" eb="1">
      <t>ダイ</t>
    </rPh>
    <rPh sb="2" eb="4">
      <t>タイエイ</t>
    </rPh>
    <phoneticPr fontId="2"/>
  </si>
  <si>
    <t>島根倉花系</t>
    <rPh sb="0" eb="2">
      <t>シマネ</t>
    </rPh>
    <rPh sb="2" eb="3">
      <t>クラ</t>
    </rPh>
    <rPh sb="3" eb="4">
      <t>ハナ</t>
    </rPh>
    <rPh sb="4" eb="5">
      <t>ケイ</t>
    </rPh>
    <phoneticPr fontId="2"/>
  </si>
  <si>
    <t>たかあき</t>
    <phoneticPr fontId="2"/>
  </si>
  <si>
    <t>貴明</t>
    <rPh sb="0" eb="2">
      <t>タカアキ</t>
    </rPh>
    <phoneticPr fontId="2"/>
  </si>
  <si>
    <t>てるもと</t>
    <phoneticPr fontId="2"/>
  </si>
  <si>
    <t>輝本</t>
    <rPh sb="0" eb="1">
      <t>テルモト</t>
    </rPh>
    <rPh sb="1" eb="2">
      <t>モト</t>
    </rPh>
    <phoneticPr fontId="2"/>
  </si>
  <si>
    <t>新月</t>
    <rPh sb="0" eb="1">
      <t>シン</t>
    </rPh>
    <rPh sb="1" eb="2">
      <t>ゲツ</t>
    </rPh>
    <phoneticPr fontId="2"/>
  </si>
  <si>
    <t>なんこう</t>
    <phoneticPr fontId="2"/>
  </si>
  <si>
    <t>南高</t>
    <rPh sb="0" eb="1">
      <t>ナン</t>
    </rPh>
    <rPh sb="1" eb="2">
      <t>コウ</t>
    </rPh>
    <phoneticPr fontId="2"/>
  </si>
  <si>
    <t>たかきたうら</t>
    <phoneticPr fontId="2"/>
  </si>
  <si>
    <t>高北浦</t>
    <rPh sb="0" eb="1">
      <t>タカ</t>
    </rPh>
    <rPh sb="1" eb="2">
      <t>キタ</t>
    </rPh>
    <rPh sb="2" eb="3">
      <t>ウラ</t>
    </rPh>
    <phoneticPr fontId="2"/>
  </si>
  <si>
    <t>ひがしひらふく</t>
    <phoneticPr fontId="2"/>
  </si>
  <si>
    <t>糸光</t>
    <rPh sb="0" eb="1">
      <t>イト</t>
    </rPh>
    <rPh sb="1" eb="2">
      <t>ヒカリ</t>
    </rPh>
    <phoneticPr fontId="2"/>
  </si>
  <si>
    <t>たかきよふく</t>
    <phoneticPr fontId="2"/>
  </si>
  <si>
    <t>隆清福</t>
    <rPh sb="0" eb="1">
      <t>タカ</t>
    </rPh>
    <rPh sb="1" eb="2">
      <t>キヨシ</t>
    </rPh>
    <rPh sb="2" eb="3">
      <t>フク</t>
    </rPh>
    <phoneticPr fontId="2"/>
  </si>
  <si>
    <t>たかのくに</t>
    <phoneticPr fontId="2"/>
  </si>
  <si>
    <t>隆之国</t>
    <rPh sb="0" eb="3">
      <t>タカノクニ</t>
    </rPh>
    <phoneticPr fontId="2"/>
  </si>
  <si>
    <t>福之国</t>
    <rPh sb="0" eb="1">
      <t>フク</t>
    </rPh>
    <rPh sb="1" eb="3">
      <t>ノクニ</t>
    </rPh>
    <phoneticPr fontId="2"/>
  </si>
  <si>
    <t>花桜</t>
    <rPh sb="0" eb="2">
      <t>ハナザクラ</t>
    </rPh>
    <phoneticPr fontId="2"/>
  </si>
  <si>
    <t>第４福花</t>
    <rPh sb="0" eb="1">
      <t>ダイ</t>
    </rPh>
    <rPh sb="2" eb="3">
      <t>フク</t>
    </rPh>
    <rPh sb="3" eb="4">
      <t>ハナ</t>
    </rPh>
    <phoneticPr fontId="2"/>
  </si>
  <si>
    <t>たかさご</t>
    <phoneticPr fontId="2"/>
  </si>
  <si>
    <t>高砂</t>
    <rPh sb="0" eb="2">
      <t>タカサゴ</t>
    </rPh>
    <phoneticPr fontId="2"/>
  </si>
  <si>
    <t>高茂</t>
    <rPh sb="0" eb="1">
      <t>タカ</t>
    </rPh>
    <rPh sb="1" eb="2">
      <t>シゲ</t>
    </rPh>
    <phoneticPr fontId="2"/>
  </si>
  <si>
    <t>たかしげ３８</t>
    <phoneticPr fontId="2"/>
  </si>
  <si>
    <t>隆茂３８</t>
    <rPh sb="0" eb="1">
      <t>タカシ</t>
    </rPh>
    <rPh sb="1" eb="2">
      <t>シゲ</t>
    </rPh>
    <phoneticPr fontId="2"/>
  </si>
  <si>
    <t>たかしげふく</t>
    <phoneticPr fontId="2"/>
  </si>
  <si>
    <t>隆茂福</t>
    <rPh sb="0" eb="1">
      <t>タカシ</t>
    </rPh>
    <rPh sb="1" eb="2">
      <t>シゲ</t>
    </rPh>
    <rPh sb="2" eb="3">
      <t>フク</t>
    </rPh>
    <phoneticPr fontId="2"/>
  </si>
  <si>
    <t>たかしげくに</t>
    <phoneticPr fontId="2"/>
  </si>
  <si>
    <t>隆重国</t>
    <rPh sb="0" eb="1">
      <t>タカ</t>
    </rPh>
    <rPh sb="1" eb="2">
      <t>シゲ</t>
    </rPh>
    <rPh sb="2" eb="3">
      <t>クニ</t>
    </rPh>
    <phoneticPr fontId="2"/>
  </si>
  <si>
    <t>たかしげざくら</t>
    <phoneticPr fontId="2"/>
  </si>
  <si>
    <t>隆茂桜</t>
    <rPh sb="0" eb="2">
      <t>タカシゲル</t>
    </rPh>
    <rPh sb="2" eb="3">
      <t>サクラ</t>
    </rPh>
    <phoneticPr fontId="2"/>
  </si>
  <si>
    <t>羽子田</t>
    <rPh sb="0" eb="3">
      <t>ハネコタ</t>
    </rPh>
    <phoneticPr fontId="2"/>
  </si>
  <si>
    <t>隆美</t>
    <rPh sb="0" eb="1">
      <t>タカシ</t>
    </rPh>
    <rPh sb="1" eb="2">
      <t>ミ</t>
    </rPh>
    <phoneticPr fontId="2"/>
  </si>
  <si>
    <t>たかしん</t>
    <phoneticPr fontId="2"/>
  </si>
  <si>
    <t>隆信</t>
    <rPh sb="0" eb="1">
      <t>タカシ</t>
    </rPh>
    <rPh sb="1" eb="2">
      <t>シン</t>
    </rPh>
    <phoneticPr fontId="2"/>
  </si>
  <si>
    <t>高峰</t>
    <rPh sb="0" eb="1">
      <t>タカ</t>
    </rPh>
    <rPh sb="1" eb="2">
      <t>ミネ</t>
    </rPh>
    <phoneticPr fontId="2"/>
  </si>
  <si>
    <t>たかすぎどい</t>
    <phoneticPr fontId="2"/>
  </si>
  <si>
    <t>高杉土井</t>
    <rPh sb="0" eb="2">
      <t>タカスギ</t>
    </rPh>
    <rPh sb="2" eb="4">
      <t>ドイ</t>
    </rPh>
    <phoneticPr fontId="2"/>
  </si>
  <si>
    <t>荻原人工授精所</t>
    <rPh sb="0" eb="2">
      <t>オギハラ</t>
    </rPh>
    <rPh sb="2" eb="4">
      <t>ジンコウ</t>
    </rPh>
    <rPh sb="4" eb="6">
      <t>ジュセイ</t>
    </rPh>
    <rPh sb="6" eb="7">
      <t>ショ</t>
    </rPh>
    <phoneticPr fontId="2"/>
  </si>
  <si>
    <t>たかただふく１</t>
    <phoneticPr fontId="2"/>
  </si>
  <si>
    <t>隆忠福１</t>
    <rPh sb="0" eb="3">
      <t>タカタダフク</t>
    </rPh>
    <phoneticPr fontId="2"/>
  </si>
  <si>
    <t>隆茂福</t>
    <rPh sb="0" eb="3">
      <t>タカシゲフク</t>
    </rPh>
    <phoneticPr fontId="2"/>
  </si>
  <si>
    <t>東高</t>
    <rPh sb="0" eb="1">
      <t>トウコウ</t>
    </rPh>
    <phoneticPr fontId="2"/>
  </si>
  <si>
    <t>新富</t>
    <phoneticPr fontId="2"/>
  </si>
  <si>
    <t>はつひで</t>
    <phoneticPr fontId="2"/>
  </si>
  <si>
    <t>初秀</t>
    <rPh sb="0" eb="1">
      <t>ハツ</t>
    </rPh>
    <rPh sb="1" eb="2">
      <t>ヒデ</t>
    </rPh>
    <phoneticPr fontId="2"/>
  </si>
  <si>
    <t>隆之国</t>
    <rPh sb="0" eb="1">
      <t>タカ</t>
    </rPh>
    <rPh sb="1" eb="2">
      <t>ノ</t>
    </rPh>
    <rPh sb="2" eb="3">
      <t>クニ</t>
    </rPh>
    <phoneticPr fontId="2"/>
  </si>
  <si>
    <t>羽子田</t>
    <rPh sb="0" eb="1">
      <t>ハ</t>
    </rPh>
    <rPh sb="1" eb="2">
      <t>コ</t>
    </rPh>
    <rPh sb="2" eb="3">
      <t>タ</t>
    </rPh>
    <phoneticPr fontId="2"/>
  </si>
  <si>
    <t>たかはなくに</t>
    <phoneticPr fontId="2"/>
  </si>
  <si>
    <t>隆花国</t>
    <rPh sb="0" eb="1">
      <t>タカ</t>
    </rPh>
    <rPh sb="1" eb="2">
      <t>ハナ</t>
    </rPh>
    <rPh sb="2" eb="3">
      <t>クニ</t>
    </rPh>
    <phoneticPr fontId="2"/>
  </si>
  <si>
    <t>小倉系</t>
    <rPh sb="0" eb="2">
      <t>コクラ</t>
    </rPh>
    <rPh sb="2" eb="3">
      <t>ケイ</t>
    </rPh>
    <phoneticPr fontId="2"/>
  </si>
  <si>
    <t>たかひら２０</t>
    <phoneticPr fontId="2"/>
  </si>
  <si>
    <t>隆平２０</t>
    <rPh sb="0" eb="2">
      <t>タカヒラ</t>
    </rPh>
    <phoneticPr fontId="2"/>
  </si>
  <si>
    <t>誠隆</t>
    <rPh sb="0" eb="2">
      <t>セイリュウ</t>
    </rPh>
    <phoneticPr fontId="2"/>
  </si>
  <si>
    <t>わかふじ</t>
    <phoneticPr fontId="2"/>
  </si>
  <si>
    <t>若藤</t>
    <rPh sb="0" eb="2">
      <t>ワカフジ</t>
    </rPh>
    <phoneticPr fontId="2"/>
  </si>
  <si>
    <t>たかひらかね</t>
    <phoneticPr fontId="2"/>
  </si>
  <si>
    <t>隆平金</t>
    <rPh sb="0" eb="1">
      <t>タカヒラカネ</t>
    </rPh>
    <rPh sb="2" eb="3">
      <t>カネ</t>
    </rPh>
    <phoneticPr fontId="2"/>
  </si>
  <si>
    <t>たかひらしげ</t>
    <phoneticPr fontId="2"/>
  </si>
  <si>
    <t>隆平茂</t>
    <rPh sb="0" eb="3">
      <t>タカヒラシゲ</t>
    </rPh>
    <phoneticPr fontId="2"/>
  </si>
  <si>
    <t>たかふく</t>
    <phoneticPr fontId="2"/>
  </si>
  <si>
    <t>隆福</t>
    <rPh sb="0" eb="2">
      <t>タカフク</t>
    </rPh>
    <phoneticPr fontId="2"/>
  </si>
  <si>
    <t>ふくみ</t>
    <phoneticPr fontId="2"/>
  </si>
  <si>
    <t>福美</t>
    <rPh sb="0" eb="1">
      <t>フクミ</t>
    </rPh>
    <phoneticPr fontId="2"/>
  </si>
  <si>
    <t>田久保土井</t>
    <rPh sb="0" eb="5">
      <t>タクボドイ</t>
    </rPh>
    <phoneticPr fontId="2"/>
  </si>
  <si>
    <t>たかふじ</t>
    <phoneticPr fontId="2"/>
  </si>
  <si>
    <t>高藤</t>
    <rPh sb="0" eb="2">
      <t>タカフジ</t>
    </rPh>
    <phoneticPr fontId="2"/>
  </si>
  <si>
    <t>ふじいわ</t>
    <phoneticPr fontId="2"/>
  </si>
  <si>
    <t>藤岩</t>
    <rPh sb="0" eb="2">
      <t>フジイワ</t>
    </rPh>
    <phoneticPr fontId="2"/>
  </si>
  <si>
    <t>高庭</t>
    <rPh sb="0" eb="2">
      <t>タカニワ</t>
    </rPh>
    <phoneticPr fontId="2"/>
  </si>
  <si>
    <t>仙隆</t>
    <rPh sb="0" eb="1">
      <t>センリュウ</t>
    </rPh>
    <phoneticPr fontId="2"/>
  </si>
  <si>
    <t>たかまさ</t>
    <phoneticPr fontId="2"/>
  </si>
  <si>
    <t>高正</t>
    <rPh sb="0" eb="1">
      <t>タカ</t>
    </rPh>
    <rPh sb="1" eb="2">
      <t>マサ</t>
    </rPh>
    <phoneticPr fontId="2"/>
  </si>
  <si>
    <t>たかまさくに</t>
    <phoneticPr fontId="2"/>
  </si>
  <si>
    <t>隆正国</t>
    <rPh sb="0" eb="1">
      <t>タカシ</t>
    </rPh>
    <rPh sb="1" eb="2">
      <t>マサ</t>
    </rPh>
    <rPh sb="2" eb="3">
      <t>クニ</t>
    </rPh>
    <phoneticPr fontId="2"/>
  </si>
  <si>
    <t>たかまさくに４だい</t>
    <phoneticPr fontId="2"/>
  </si>
  <si>
    <t>たかみち</t>
    <phoneticPr fontId="2"/>
  </si>
  <si>
    <t>高道</t>
    <rPh sb="0" eb="1">
      <t>タカ</t>
    </rPh>
    <rPh sb="1" eb="2">
      <t>ミチ</t>
    </rPh>
    <phoneticPr fontId="2"/>
  </si>
  <si>
    <t>たかむすめ</t>
    <phoneticPr fontId="2"/>
  </si>
  <si>
    <t>隆娘</t>
    <rPh sb="0" eb="1">
      <t>タカ</t>
    </rPh>
    <rPh sb="1" eb="2">
      <t>ムスメ</t>
    </rPh>
    <phoneticPr fontId="2"/>
  </si>
  <si>
    <t>たかもり</t>
    <phoneticPr fontId="2"/>
  </si>
  <si>
    <t>高森</t>
    <rPh sb="0" eb="1">
      <t>タカ</t>
    </rPh>
    <rPh sb="1" eb="2">
      <t>モリ</t>
    </rPh>
    <phoneticPr fontId="2"/>
  </si>
  <si>
    <t>ふじもり</t>
    <phoneticPr fontId="2"/>
  </si>
  <si>
    <t>富士森</t>
    <rPh sb="0" eb="2">
      <t>フジ</t>
    </rPh>
    <rPh sb="2" eb="3">
      <t>モリ</t>
    </rPh>
    <phoneticPr fontId="2"/>
  </si>
  <si>
    <t>たかもりおかやま</t>
    <phoneticPr fontId="2"/>
  </si>
  <si>
    <t>高森（岡山）</t>
    <rPh sb="0" eb="2">
      <t>タカモリ</t>
    </rPh>
    <rPh sb="3" eb="5">
      <t>オカヤマ</t>
    </rPh>
    <phoneticPr fontId="2"/>
  </si>
  <si>
    <t>たみえい</t>
    <phoneticPr fontId="2"/>
  </si>
  <si>
    <t>隆盛(島根)</t>
    <rPh sb="0" eb="2">
      <t>タカモリ</t>
    </rPh>
    <rPh sb="3" eb="5">
      <t>シマネ</t>
    </rPh>
    <phoneticPr fontId="2"/>
  </si>
  <si>
    <t>たかやすふく</t>
    <phoneticPr fontId="2"/>
  </si>
  <si>
    <t>貴安福</t>
    <rPh sb="0" eb="1">
      <t>タカ</t>
    </rPh>
    <rPh sb="1" eb="3">
      <t>ヤスフク</t>
    </rPh>
    <phoneticPr fontId="2"/>
  </si>
  <si>
    <t>たかやま</t>
    <phoneticPr fontId="2"/>
  </si>
  <si>
    <t>高山</t>
    <rPh sb="0" eb="2">
      <t>タカヤマ</t>
    </rPh>
    <phoneticPr fontId="2"/>
  </si>
  <si>
    <t>たかゆり</t>
    <phoneticPr fontId="2"/>
  </si>
  <si>
    <t>高百合</t>
    <rPh sb="0" eb="1">
      <t>タカ</t>
    </rPh>
    <rPh sb="1" eb="3">
      <t>ユリ</t>
    </rPh>
    <phoneticPr fontId="2"/>
  </si>
  <si>
    <t>やすふくさかえ</t>
    <phoneticPr fontId="2"/>
  </si>
  <si>
    <t>安福栄</t>
    <rPh sb="0" eb="2">
      <t>ヤスフク</t>
    </rPh>
    <rPh sb="2" eb="3">
      <t>サカエ</t>
    </rPh>
    <phoneticPr fontId="2"/>
  </si>
  <si>
    <t>ふくかねはる</t>
    <phoneticPr fontId="2"/>
  </si>
  <si>
    <t>福金晴</t>
    <rPh sb="0" eb="1">
      <t>フク</t>
    </rPh>
    <rPh sb="1" eb="3">
      <t>カネハル</t>
    </rPh>
    <phoneticPr fontId="2"/>
  </si>
  <si>
    <t>たかよし</t>
    <phoneticPr fontId="2"/>
  </si>
  <si>
    <t>高義</t>
    <rPh sb="0" eb="2">
      <t>タカヨシ</t>
    </rPh>
    <phoneticPr fontId="2"/>
  </si>
  <si>
    <t>ますはな</t>
    <phoneticPr fontId="2"/>
  </si>
  <si>
    <t>益花</t>
    <rPh sb="0" eb="1">
      <t>マス</t>
    </rPh>
    <rPh sb="1" eb="2">
      <t>ハナ</t>
    </rPh>
    <phoneticPr fontId="2"/>
  </si>
  <si>
    <t>だい４かめ</t>
    <phoneticPr fontId="2"/>
  </si>
  <si>
    <t>第４亀</t>
    <rPh sb="0" eb="1">
      <t>ダイ</t>
    </rPh>
    <rPh sb="2" eb="3">
      <t>カメ</t>
    </rPh>
    <phoneticPr fontId="2"/>
  </si>
  <si>
    <t>たから６の４</t>
    <phoneticPr fontId="2"/>
  </si>
  <si>
    <t>宝６の４</t>
    <rPh sb="0" eb="1">
      <t>タカラ</t>
    </rPh>
    <phoneticPr fontId="2"/>
  </si>
  <si>
    <t>第３重利</t>
    <rPh sb="0" eb="1">
      <t>ダイ</t>
    </rPh>
    <rPh sb="2" eb="3">
      <t>シゲ</t>
    </rPh>
    <rPh sb="3" eb="4">
      <t>トシ</t>
    </rPh>
    <phoneticPr fontId="2"/>
  </si>
  <si>
    <t>たからくら</t>
    <phoneticPr fontId="2"/>
  </si>
  <si>
    <t>宝蔵</t>
    <rPh sb="0" eb="1">
      <t>タカラ</t>
    </rPh>
    <rPh sb="1" eb="2">
      <t>クラ</t>
    </rPh>
    <phoneticPr fontId="2"/>
  </si>
  <si>
    <t>たからさかえ２</t>
    <phoneticPr fontId="2"/>
  </si>
  <si>
    <t>宝栄２</t>
    <rPh sb="0" eb="1">
      <t>タカラ</t>
    </rPh>
    <rPh sb="1" eb="2">
      <t>サカ</t>
    </rPh>
    <phoneticPr fontId="2"/>
  </si>
  <si>
    <t>ないとう</t>
    <phoneticPr fontId="2"/>
  </si>
  <si>
    <t>内藤</t>
    <rPh sb="0" eb="2">
      <t>ナイトウ</t>
    </rPh>
    <phoneticPr fontId="2"/>
  </si>
  <si>
    <t>たからとくふく</t>
    <phoneticPr fontId="2"/>
  </si>
  <si>
    <t>宝徳福</t>
    <rPh sb="0" eb="1">
      <t>タカラ</t>
    </rPh>
    <rPh sb="1" eb="2">
      <t>トク</t>
    </rPh>
    <rPh sb="2" eb="3">
      <t>フク</t>
    </rPh>
    <phoneticPr fontId="2"/>
  </si>
  <si>
    <t>飛騨白清</t>
    <rPh sb="0" eb="2">
      <t>ヒダ</t>
    </rPh>
    <rPh sb="2" eb="3">
      <t>シロ</t>
    </rPh>
    <rPh sb="3" eb="4">
      <t>キヨシ</t>
    </rPh>
    <phoneticPr fontId="2"/>
  </si>
  <si>
    <t>たかろき３</t>
    <phoneticPr fontId="2"/>
  </si>
  <si>
    <t>高呂木３</t>
    <rPh sb="0" eb="1">
      <t>タカ</t>
    </rPh>
    <rPh sb="1" eb="2">
      <t>ロ</t>
    </rPh>
    <rPh sb="2" eb="3">
      <t>キ</t>
    </rPh>
    <phoneticPr fontId="2"/>
  </si>
  <si>
    <t>たきはな４</t>
    <phoneticPr fontId="2"/>
  </si>
  <si>
    <t>滝花４</t>
    <rPh sb="0" eb="1">
      <t>タキ</t>
    </rPh>
    <rPh sb="1" eb="2">
      <t>ハナ</t>
    </rPh>
    <phoneticPr fontId="2"/>
  </si>
  <si>
    <t>滝村</t>
    <rPh sb="0" eb="2">
      <t>タキムラ</t>
    </rPh>
    <phoneticPr fontId="2"/>
  </si>
  <si>
    <t>田久保土井</t>
    <phoneticPr fontId="2"/>
  </si>
  <si>
    <t>たくら３</t>
    <phoneticPr fontId="2"/>
  </si>
  <si>
    <t>田倉３</t>
    <rPh sb="0" eb="1">
      <t>タ</t>
    </rPh>
    <rPh sb="1" eb="2">
      <t>クラ</t>
    </rPh>
    <phoneticPr fontId="2"/>
  </si>
  <si>
    <t>たけうち</t>
    <phoneticPr fontId="2"/>
  </si>
  <si>
    <t>竹内</t>
    <rPh sb="0" eb="2">
      <t>タケウチ</t>
    </rPh>
    <phoneticPr fontId="2"/>
  </si>
  <si>
    <t>たけちよ</t>
    <phoneticPr fontId="2"/>
  </si>
  <si>
    <t>竹千代</t>
    <rPh sb="0" eb="1">
      <t>タケ</t>
    </rPh>
    <rPh sb="1" eb="3">
      <t>チヨ</t>
    </rPh>
    <phoneticPr fontId="2"/>
  </si>
  <si>
    <t>ちよすず</t>
    <phoneticPr fontId="2"/>
  </si>
  <si>
    <t>千代鈴</t>
    <rPh sb="0" eb="2">
      <t>チヨ</t>
    </rPh>
    <rPh sb="2" eb="3">
      <t>スズ</t>
    </rPh>
    <phoneticPr fontId="2"/>
  </si>
  <si>
    <t>武福</t>
    <rPh sb="0" eb="1">
      <t>タケ</t>
    </rPh>
    <rPh sb="1" eb="2">
      <t>フク</t>
    </rPh>
    <phoneticPr fontId="2"/>
  </si>
  <si>
    <t>たけまき５</t>
    <phoneticPr fontId="2"/>
  </si>
  <si>
    <t>竹槇５</t>
    <rPh sb="0" eb="1">
      <t>タケ</t>
    </rPh>
    <rPh sb="1" eb="2">
      <t>マキ</t>
    </rPh>
    <phoneticPr fontId="2"/>
  </si>
  <si>
    <t>やすまきはな</t>
    <phoneticPr fontId="2"/>
  </si>
  <si>
    <t>安槇花</t>
    <rPh sb="0" eb="1">
      <t>ヤス</t>
    </rPh>
    <rPh sb="1" eb="2">
      <t>マキ</t>
    </rPh>
    <rPh sb="2" eb="3">
      <t>バナ</t>
    </rPh>
    <phoneticPr fontId="2"/>
  </si>
  <si>
    <t>たけやづる</t>
    <phoneticPr fontId="2"/>
  </si>
  <si>
    <t>竹谷蔓</t>
    <rPh sb="0" eb="2">
      <t>タケタニ</t>
    </rPh>
    <rPh sb="2" eb="3">
      <t>ツル</t>
    </rPh>
    <phoneticPr fontId="2"/>
  </si>
  <si>
    <t>新守土井</t>
    <rPh sb="0" eb="1">
      <t>シン</t>
    </rPh>
    <rPh sb="1" eb="2">
      <t>マモ</t>
    </rPh>
    <rPh sb="2" eb="4">
      <t>ドイ</t>
    </rPh>
    <phoneticPr fontId="2"/>
  </si>
  <si>
    <t>たけもり</t>
    <phoneticPr fontId="2"/>
  </si>
  <si>
    <t>竹森</t>
    <rPh sb="0" eb="2">
      <t>タケモリ</t>
    </rPh>
    <phoneticPr fontId="2"/>
  </si>
  <si>
    <t>たけやすひら</t>
    <phoneticPr fontId="2"/>
  </si>
  <si>
    <t>武安平</t>
    <rPh sb="0" eb="1">
      <t>タケ</t>
    </rPh>
    <rPh sb="1" eb="3">
      <t>ヤスヒラ</t>
    </rPh>
    <phoneticPr fontId="2"/>
  </si>
  <si>
    <t>菊長土井</t>
    <rPh sb="0" eb="1">
      <t>キク</t>
    </rPh>
    <rPh sb="1" eb="2">
      <t>ナガ</t>
    </rPh>
    <rPh sb="2" eb="4">
      <t>ドイ</t>
    </rPh>
    <phoneticPr fontId="2"/>
  </si>
  <si>
    <t>たみやどい</t>
    <phoneticPr fontId="2"/>
  </si>
  <si>
    <t>田宮土井</t>
    <rPh sb="0" eb="2">
      <t>タミヤ</t>
    </rPh>
    <rPh sb="2" eb="4">
      <t>ドイ</t>
    </rPh>
    <phoneticPr fontId="2"/>
  </si>
  <si>
    <t>ふくやま</t>
    <phoneticPr fontId="2"/>
  </si>
  <si>
    <t>福山</t>
  </si>
  <si>
    <t>ちの</t>
    <phoneticPr fontId="2"/>
  </si>
  <si>
    <t>茅野</t>
    <rPh sb="0" eb="1">
      <t>カヤ</t>
    </rPh>
    <rPh sb="1" eb="2">
      <t>ノ</t>
    </rPh>
    <phoneticPr fontId="2"/>
  </si>
  <si>
    <t>ただかつふく</t>
    <phoneticPr fontId="2"/>
  </si>
  <si>
    <t>忠勝福</t>
    <rPh sb="0" eb="1">
      <t>タダシ</t>
    </rPh>
    <rPh sb="1" eb="2">
      <t>カ</t>
    </rPh>
    <rPh sb="2" eb="3">
      <t>フク</t>
    </rPh>
    <phoneticPr fontId="2"/>
  </si>
  <si>
    <t>若藤</t>
  </si>
  <si>
    <t>宝徳</t>
    <rPh sb="1" eb="2">
      <t>トク</t>
    </rPh>
    <phoneticPr fontId="2"/>
  </si>
  <si>
    <t>ただぎく</t>
    <phoneticPr fontId="2"/>
  </si>
  <si>
    <t>忠菊</t>
    <rPh sb="0" eb="1">
      <t>タダシ</t>
    </rPh>
    <rPh sb="1" eb="2">
      <t>キク</t>
    </rPh>
    <phoneticPr fontId="2"/>
  </si>
  <si>
    <t>ふくみきく</t>
    <phoneticPr fontId="2"/>
  </si>
  <si>
    <t>福美菊</t>
    <rPh sb="0" eb="2">
      <t>フクミ</t>
    </rPh>
    <rPh sb="2" eb="3">
      <t>キク</t>
    </rPh>
    <phoneticPr fontId="2"/>
  </si>
  <si>
    <t>ただしげ</t>
    <phoneticPr fontId="2"/>
  </si>
  <si>
    <t>忠茂</t>
    <rPh sb="0" eb="2">
      <t>タダシゲ</t>
    </rPh>
    <phoneticPr fontId="2"/>
  </si>
  <si>
    <t>ただしげかつ</t>
    <phoneticPr fontId="2"/>
  </si>
  <si>
    <t>忠茂勝</t>
    <rPh sb="0" eb="1">
      <t>タダシ</t>
    </rPh>
    <rPh sb="1" eb="2">
      <t>シゲ</t>
    </rPh>
    <rPh sb="2" eb="3">
      <t>カツ</t>
    </rPh>
    <phoneticPr fontId="2"/>
  </si>
  <si>
    <t>忠茂勝４代</t>
    <rPh sb="0" eb="1">
      <t>タダシ</t>
    </rPh>
    <rPh sb="1" eb="2">
      <t>シゲ</t>
    </rPh>
    <rPh sb="2" eb="3">
      <t>カツ</t>
    </rPh>
    <rPh sb="4" eb="5">
      <t>ダイ</t>
    </rPh>
    <phoneticPr fontId="2"/>
  </si>
  <si>
    <t>鹿児島４代不明</t>
    <rPh sb="0" eb="3">
      <t>カゴシマ</t>
    </rPh>
    <rPh sb="4" eb="5">
      <t>ダイ</t>
    </rPh>
    <rPh sb="5" eb="7">
      <t>フメイ</t>
    </rPh>
    <phoneticPr fontId="2"/>
  </si>
  <si>
    <t>ただしげひら</t>
    <phoneticPr fontId="2"/>
  </si>
  <si>
    <t>忠茂平</t>
    <rPh sb="0" eb="1">
      <t>タダシ</t>
    </rPh>
    <rPh sb="1" eb="2">
      <t>シゲル</t>
    </rPh>
    <rPh sb="2" eb="3">
      <t>ヒラ</t>
    </rPh>
    <phoneticPr fontId="2"/>
  </si>
  <si>
    <t>ただしげふく</t>
    <phoneticPr fontId="2"/>
  </si>
  <si>
    <t>忠茂福</t>
    <rPh sb="0" eb="1">
      <t>タダシ</t>
    </rPh>
    <rPh sb="1" eb="2">
      <t>シゲ</t>
    </rPh>
    <rPh sb="2" eb="3">
      <t>フク</t>
    </rPh>
    <phoneticPr fontId="2"/>
  </si>
  <si>
    <t>ただしげまる</t>
    <phoneticPr fontId="2"/>
  </si>
  <si>
    <t>忠茂丸</t>
    <rPh sb="0" eb="2">
      <t>タダシゲ</t>
    </rPh>
    <rPh sb="2" eb="3">
      <t>マル</t>
    </rPh>
    <phoneticPr fontId="2"/>
  </si>
  <si>
    <t>ただしまたか</t>
    <phoneticPr fontId="2"/>
  </si>
  <si>
    <t>忠嶋隆</t>
    <rPh sb="0" eb="1">
      <t>タダシマタカ</t>
    </rPh>
    <rPh sb="1" eb="2">
      <t>シマタカ_x0000_</t>
    </rPh>
    <phoneticPr fontId="2"/>
  </si>
  <si>
    <t>ただのぶ</t>
    <phoneticPr fontId="2"/>
  </si>
  <si>
    <t>忠信</t>
    <rPh sb="0" eb="2">
      <t>タダノブ</t>
    </rPh>
    <phoneticPr fontId="2"/>
  </si>
  <si>
    <t>森萩土井</t>
    <rPh sb="0" eb="1">
      <t>モリハギドイ</t>
    </rPh>
    <phoneticPr fontId="2"/>
  </si>
  <si>
    <t>ただひさ２</t>
    <phoneticPr fontId="2"/>
  </si>
  <si>
    <t>忠久２</t>
    <rPh sb="0" eb="2">
      <t>タダヒサ</t>
    </rPh>
    <phoneticPr fontId="2"/>
  </si>
  <si>
    <t>ただひさかつ</t>
    <phoneticPr fontId="2"/>
  </si>
  <si>
    <t>忠久勝</t>
    <rPh sb="0" eb="1">
      <t>タダシ</t>
    </rPh>
    <rPh sb="1" eb="2">
      <t>ヒサ</t>
    </rPh>
    <rPh sb="2" eb="3">
      <t>カツ</t>
    </rPh>
    <phoneticPr fontId="2"/>
  </si>
  <si>
    <t>徳重１０回全１区</t>
    <rPh sb="0" eb="2">
      <t>トクシゲ</t>
    </rPh>
    <rPh sb="4" eb="5">
      <t>カイ</t>
    </rPh>
    <rPh sb="5" eb="6">
      <t>ゼン</t>
    </rPh>
    <rPh sb="7" eb="8">
      <t>ク</t>
    </rPh>
    <phoneticPr fontId="2"/>
  </si>
  <si>
    <t>篤波</t>
  </si>
  <si>
    <t>たつたにやす</t>
    <phoneticPr fontId="2"/>
  </si>
  <si>
    <t>辰谷安</t>
    <rPh sb="0" eb="1">
      <t>タツ</t>
    </rPh>
    <rPh sb="1" eb="2">
      <t>タニ</t>
    </rPh>
    <rPh sb="2" eb="3">
      <t>ヤス</t>
    </rPh>
    <phoneticPr fontId="2"/>
  </si>
  <si>
    <t>谷安土井</t>
    <rPh sb="0" eb="1">
      <t>タニ</t>
    </rPh>
    <rPh sb="1" eb="2">
      <t>ヤス</t>
    </rPh>
    <rPh sb="2" eb="4">
      <t>ドイ</t>
    </rPh>
    <phoneticPr fontId="2"/>
  </si>
  <si>
    <t>たつなみおう</t>
    <phoneticPr fontId="2"/>
  </si>
  <si>
    <t>竜波王</t>
    <rPh sb="0" eb="1">
      <t>タツ</t>
    </rPh>
    <rPh sb="1" eb="2">
      <t>ナミ</t>
    </rPh>
    <rPh sb="2" eb="3">
      <t>オウ</t>
    </rPh>
    <phoneticPr fontId="2"/>
  </si>
  <si>
    <t>りゅううん</t>
    <phoneticPr fontId="2"/>
  </si>
  <si>
    <t>竜雲</t>
    <rPh sb="0" eb="1">
      <t>リュウ</t>
    </rPh>
    <rPh sb="1" eb="2">
      <t>ウン</t>
    </rPh>
    <phoneticPr fontId="2"/>
  </si>
  <si>
    <t>たつのくに</t>
    <phoneticPr fontId="2"/>
  </si>
  <si>
    <t>龍之国</t>
    <rPh sb="0" eb="1">
      <t>タツ</t>
    </rPh>
    <rPh sb="1" eb="2">
      <t>ノ</t>
    </rPh>
    <rPh sb="2" eb="3">
      <t>クニ</t>
    </rPh>
    <phoneticPr fontId="2"/>
  </si>
  <si>
    <t>羽子田</t>
    <rPh sb="0" eb="3">
      <t>ハコダ</t>
    </rPh>
    <phoneticPr fontId="2"/>
  </si>
  <si>
    <t>たつみ</t>
    <phoneticPr fontId="2"/>
  </si>
  <si>
    <t>竜美</t>
    <rPh sb="0" eb="1">
      <t>リュウ</t>
    </rPh>
    <rPh sb="1" eb="2">
      <t>ウツク</t>
    </rPh>
    <phoneticPr fontId="2"/>
  </si>
  <si>
    <t>景平勝</t>
    <rPh sb="0" eb="1">
      <t>ケイ</t>
    </rPh>
    <rPh sb="1" eb="2">
      <t>ヒラ</t>
    </rPh>
    <rPh sb="2" eb="3">
      <t>カツ</t>
    </rPh>
    <phoneticPr fontId="2"/>
  </si>
  <si>
    <t>竜雲</t>
    <rPh sb="0" eb="1">
      <t>リュウ</t>
    </rPh>
    <rPh sb="1" eb="2">
      <t>クモ</t>
    </rPh>
    <phoneticPr fontId="2"/>
  </si>
  <si>
    <t>だてかつ</t>
    <phoneticPr fontId="2"/>
  </si>
  <si>
    <t>伊達勝</t>
    <rPh sb="0" eb="2">
      <t>ダテ</t>
    </rPh>
    <rPh sb="2" eb="3">
      <t>カ</t>
    </rPh>
    <phoneticPr fontId="2"/>
  </si>
  <si>
    <t>立川１７の６</t>
    <rPh sb="0" eb="2">
      <t>タテカワ</t>
    </rPh>
    <phoneticPr fontId="2"/>
  </si>
  <si>
    <t>てるはな</t>
    <phoneticPr fontId="2"/>
  </si>
  <si>
    <t>照華</t>
    <phoneticPr fontId="2"/>
  </si>
  <si>
    <t>たなかあいら</t>
    <phoneticPr fontId="2"/>
  </si>
  <si>
    <t>田中(姶良）</t>
    <rPh sb="0" eb="2">
      <t>タナカ</t>
    </rPh>
    <rPh sb="3" eb="5">
      <t>アイラ</t>
    </rPh>
    <phoneticPr fontId="2"/>
  </si>
  <si>
    <t>たにあき</t>
    <phoneticPr fontId="2"/>
  </si>
  <si>
    <t>谷秋</t>
    <rPh sb="0" eb="1">
      <t>タニ</t>
    </rPh>
    <rPh sb="1" eb="2">
      <t>アキ</t>
    </rPh>
    <phoneticPr fontId="2"/>
  </si>
  <si>
    <t>たにかぜ</t>
    <phoneticPr fontId="2"/>
  </si>
  <si>
    <t>谷風</t>
    <rPh sb="0" eb="2">
      <t>タニカゼ</t>
    </rPh>
    <phoneticPr fontId="2"/>
  </si>
  <si>
    <t>秀菊</t>
    <rPh sb="0" eb="1">
      <t>ヒデ</t>
    </rPh>
    <rPh sb="1" eb="2">
      <t>キク</t>
    </rPh>
    <phoneticPr fontId="2"/>
  </si>
  <si>
    <t>たにがわ</t>
    <phoneticPr fontId="2"/>
  </si>
  <si>
    <t>谷川</t>
    <rPh sb="0" eb="2">
      <t>タニガワ</t>
    </rPh>
    <phoneticPr fontId="2"/>
  </si>
  <si>
    <t>ちよりゅう</t>
    <phoneticPr fontId="2"/>
  </si>
  <si>
    <t>千代竜</t>
    <rPh sb="0" eb="2">
      <t>チヨリュウ</t>
    </rPh>
    <phoneticPr fontId="2"/>
  </si>
  <si>
    <t>たにぐち</t>
    <phoneticPr fontId="2"/>
  </si>
  <si>
    <t>谷口</t>
    <rPh sb="0" eb="2">
      <t>タニグチ</t>
    </rPh>
    <phoneticPr fontId="2"/>
  </si>
  <si>
    <t>しんどう</t>
    <phoneticPr fontId="2"/>
  </si>
  <si>
    <t>進藤</t>
    <rPh sb="0" eb="2">
      <t>シンドウ</t>
    </rPh>
    <phoneticPr fontId="2"/>
  </si>
  <si>
    <t>たにしげ</t>
    <phoneticPr fontId="2"/>
  </si>
  <si>
    <t>谷茂</t>
    <rPh sb="0" eb="1">
      <t>タニ</t>
    </rPh>
    <rPh sb="1" eb="2">
      <t>シゲ</t>
    </rPh>
    <phoneticPr fontId="2"/>
  </si>
  <si>
    <t>たにしげながさき</t>
    <phoneticPr fontId="2"/>
  </si>
  <si>
    <t>谷茂(長崎)</t>
    <rPh sb="0" eb="1">
      <t>タニ</t>
    </rPh>
    <rPh sb="1" eb="2">
      <t>シゲ</t>
    </rPh>
    <rPh sb="3" eb="5">
      <t>ナガサキ</t>
    </rPh>
    <phoneticPr fontId="2"/>
  </si>
  <si>
    <t>茂光波</t>
    <rPh sb="0" eb="2">
      <t>シゲミツ</t>
    </rPh>
    <rPh sb="2" eb="3">
      <t>ナミ</t>
    </rPh>
    <phoneticPr fontId="2"/>
  </si>
  <si>
    <t>たにしらきよ</t>
    <phoneticPr fontId="2"/>
  </si>
  <si>
    <t>谷白清</t>
  </si>
  <si>
    <t>たにたかしげ５</t>
    <phoneticPr fontId="2"/>
  </si>
  <si>
    <t>谷隆茂５</t>
    <rPh sb="0" eb="3">
      <t>タニタカシゲ</t>
    </rPh>
    <phoneticPr fontId="2"/>
  </si>
  <si>
    <t>たにてるかごしま</t>
    <phoneticPr fontId="2"/>
  </si>
  <si>
    <t>谷照（鹿児島）</t>
    <rPh sb="0" eb="1">
      <t>タニ</t>
    </rPh>
    <rPh sb="1" eb="2">
      <t>テル</t>
    </rPh>
    <rPh sb="3" eb="6">
      <t>カゴシマ</t>
    </rPh>
    <phoneticPr fontId="2"/>
  </si>
  <si>
    <t>たにひで</t>
    <phoneticPr fontId="2"/>
  </si>
  <si>
    <t>谷秀</t>
    <rPh sb="0" eb="1">
      <t>タニ</t>
    </rPh>
    <rPh sb="1" eb="2">
      <t>ヒデ</t>
    </rPh>
    <phoneticPr fontId="2"/>
  </si>
  <si>
    <t>やすこうどい</t>
    <phoneticPr fontId="2"/>
  </si>
  <si>
    <t>安幸土井</t>
    <rPh sb="0" eb="1">
      <t>ヤス</t>
    </rPh>
    <rPh sb="1" eb="2">
      <t>サチ</t>
    </rPh>
    <rPh sb="2" eb="4">
      <t>ドイ</t>
    </rPh>
    <phoneticPr fontId="2"/>
  </si>
  <si>
    <t>たにふく</t>
    <phoneticPr fontId="2"/>
  </si>
  <si>
    <t>谷福</t>
    <rPh sb="0" eb="2">
      <t>タニフク</t>
    </rPh>
    <phoneticPr fontId="2"/>
  </si>
  <si>
    <t>茂光波</t>
    <rPh sb="0" eb="3">
      <t>シゲミツナミ</t>
    </rPh>
    <phoneticPr fontId="2"/>
  </si>
  <si>
    <t>たにみず</t>
    <phoneticPr fontId="2"/>
  </si>
  <si>
    <t>谷水</t>
    <rPh sb="0" eb="1">
      <t>タニ</t>
    </rPh>
    <rPh sb="1" eb="2">
      <t>ミズ</t>
    </rPh>
    <phoneticPr fontId="2"/>
  </si>
  <si>
    <t>第7糸桜</t>
    <rPh sb="0" eb="1">
      <t>ダイ</t>
    </rPh>
    <rPh sb="2" eb="3">
      <t>イト</t>
    </rPh>
    <rPh sb="3" eb="4">
      <t>サクラ</t>
    </rPh>
    <phoneticPr fontId="2"/>
  </si>
  <si>
    <t>第２福芳</t>
    <rPh sb="0" eb="1">
      <t>ダイ</t>
    </rPh>
    <rPh sb="2" eb="3">
      <t>フク</t>
    </rPh>
    <rPh sb="3" eb="4">
      <t>ヨシ</t>
    </rPh>
    <phoneticPr fontId="2"/>
  </si>
  <si>
    <t>たにもとどい</t>
    <phoneticPr fontId="2"/>
  </si>
  <si>
    <t>谷本土井</t>
    <rPh sb="0" eb="2">
      <t>タニモト</t>
    </rPh>
    <rPh sb="2" eb="4">
      <t>ドイ</t>
    </rPh>
    <phoneticPr fontId="2"/>
  </si>
  <si>
    <t>秀菊</t>
    <rPh sb="0" eb="1">
      <t>ヒデ</t>
    </rPh>
    <rPh sb="1" eb="2">
      <t>ギク</t>
    </rPh>
    <phoneticPr fontId="2"/>
  </si>
  <si>
    <t>仙貫</t>
    <rPh sb="0" eb="1">
      <t>セン</t>
    </rPh>
    <rPh sb="1" eb="2">
      <t>ガン</t>
    </rPh>
    <phoneticPr fontId="2"/>
  </si>
  <si>
    <t>田の神</t>
    <rPh sb="0" eb="1">
      <t>タ</t>
    </rPh>
    <rPh sb="2" eb="3">
      <t>カミ</t>
    </rPh>
    <phoneticPr fontId="2"/>
  </si>
  <si>
    <t>福山</t>
    <rPh sb="0" eb="1">
      <t>フク</t>
    </rPh>
    <rPh sb="1" eb="2">
      <t>ヤマ</t>
    </rPh>
    <phoneticPr fontId="2"/>
  </si>
  <si>
    <t>たまいかり２１８</t>
    <phoneticPr fontId="2"/>
  </si>
  <si>
    <t>玉碇２１８</t>
    <rPh sb="0" eb="1">
      <t>タマ</t>
    </rPh>
    <rPh sb="1" eb="2">
      <t>テイ</t>
    </rPh>
    <phoneticPr fontId="2"/>
  </si>
  <si>
    <t>玉川</t>
    <rPh sb="0" eb="2">
      <t>タマガワ</t>
    </rPh>
    <phoneticPr fontId="2"/>
  </si>
  <si>
    <t>たまさぶろう</t>
    <phoneticPr fontId="2"/>
  </si>
  <si>
    <t>玉三郎</t>
    <rPh sb="0" eb="3">
      <t>タマサブロウ</t>
    </rPh>
    <phoneticPr fontId="2"/>
  </si>
  <si>
    <t>たまはな</t>
    <phoneticPr fontId="2"/>
  </si>
  <si>
    <t>珠花</t>
    <rPh sb="0" eb="1">
      <t>タマ</t>
    </rPh>
    <rPh sb="1" eb="2">
      <t>バナ</t>
    </rPh>
    <phoneticPr fontId="2"/>
  </si>
  <si>
    <t>たみふく</t>
    <phoneticPr fontId="2"/>
  </si>
  <si>
    <t>多美福</t>
    <rPh sb="0" eb="1">
      <t>オオ</t>
    </rPh>
    <rPh sb="1" eb="2">
      <t>ウツク</t>
    </rPh>
    <rPh sb="2" eb="3">
      <t>フク</t>
    </rPh>
    <phoneticPr fontId="2"/>
  </si>
  <si>
    <t>とみさかえ</t>
    <phoneticPr fontId="2"/>
  </si>
  <si>
    <t>富栄</t>
    <rPh sb="0" eb="1">
      <t>トミ</t>
    </rPh>
    <rPh sb="1" eb="2">
      <t>サカ</t>
    </rPh>
    <phoneticPr fontId="2"/>
  </si>
  <si>
    <t>鳥取県</t>
    <rPh sb="0" eb="2">
      <t>トットリ</t>
    </rPh>
    <rPh sb="2" eb="3">
      <t>ケン</t>
    </rPh>
    <phoneticPr fontId="2"/>
  </si>
  <si>
    <t>田福土井</t>
  </si>
  <si>
    <t>長頼</t>
  </si>
  <si>
    <t>田安土井</t>
  </si>
  <si>
    <t>照華</t>
  </si>
  <si>
    <t>田安原</t>
    <rPh sb="0" eb="1">
      <t>タ</t>
    </rPh>
    <rPh sb="1" eb="2">
      <t>ヤス</t>
    </rPh>
    <rPh sb="2" eb="3">
      <t>ハラ</t>
    </rPh>
    <phoneticPr fontId="2"/>
  </si>
  <si>
    <t>玄廣土井</t>
    <rPh sb="0" eb="1">
      <t>ゲン</t>
    </rPh>
    <rPh sb="1" eb="2">
      <t>ヒロ</t>
    </rPh>
    <rPh sb="2" eb="4">
      <t>ドイ</t>
    </rPh>
    <phoneticPr fontId="2"/>
  </si>
  <si>
    <t>田安春</t>
    <rPh sb="0" eb="1">
      <t>タヤスハル</t>
    </rPh>
    <rPh sb="1" eb="3">
      <t>ヤスハル_x0000_</t>
    </rPh>
    <phoneticPr fontId="2"/>
  </si>
  <si>
    <t>だい８たまさかえ</t>
    <phoneticPr fontId="2"/>
  </si>
  <si>
    <t>第８玉栄</t>
    <rPh sb="0" eb="1">
      <t>ダイ</t>
    </rPh>
    <rPh sb="2" eb="4">
      <t>タマサカエ</t>
    </rPh>
    <phoneticPr fontId="2"/>
  </si>
  <si>
    <t>田安土井</t>
    <rPh sb="0" eb="2">
      <t>タヤス</t>
    </rPh>
    <rPh sb="2" eb="4">
      <t>ドイ</t>
    </rPh>
    <phoneticPr fontId="2"/>
  </si>
  <si>
    <t>ふくまさみかた</t>
    <phoneticPr fontId="2"/>
  </si>
  <si>
    <t>福正</t>
    <rPh sb="0" eb="1">
      <t>フク</t>
    </rPh>
    <rPh sb="1" eb="2">
      <t>マサ</t>
    </rPh>
    <phoneticPr fontId="2"/>
  </si>
  <si>
    <t>ひでひろ</t>
    <phoneticPr fontId="2"/>
  </si>
  <si>
    <t>秀泰</t>
    <rPh sb="0" eb="1">
      <t>シュウ</t>
    </rPh>
    <rPh sb="1" eb="2">
      <t>ヤスシ</t>
    </rPh>
    <phoneticPr fontId="2"/>
  </si>
  <si>
    <t>よねひかり</t>
    <phoneticPr fontId="2"/>
  </si>
  <si>
    <t>米光</t>
    <rPh sb="0" eb="1">
      <t>コメ</t>
    </rPh>
    <rPh sb="1" eb="2">
      <t>ヒカリ</t>
    </rPh>
    <phoneticPr fontId="2"/>
  </si>
  <si>
    <t>たやすゆき</t>
    <phoneticPr fontId="2"/>
  </si>
  <si>
    <t>田安幸</t>
    <rPh sb="0" eb="2">
      <t>タヤス</t>
    </rPh>
    <rPh sb="2" eb="3">
      <t>ユキ</t>
    </rPh>
    <phoneticPr fontId="2"/>
  </si>
  <si>
    <t>たやすよし</t>
    <phoneticPr fontId="2"/>
  </si>
  <si>
    <t>田安吉</t>
    <rPh sb="0" eb="1">
      <t>タヤスヨシ</t>
    </rPh>
    <rPh sb="1" eb="2">
      <t>ヤスヨシ_x0000_</t>
    </rPh>
    <rPh sb="2" eb="3">
      <t>ヨシ</t>
    </rPh>
    <phoneticPr fontId="2"/>
  </si>
  <si>
    <t>隼信</t>
    <rPh sb="0" eb="1">
      <t>ハヤブサ</t>
    </rPh>
    <rPh sb="1" eb="2">
      <t>シン</t>
    </rPh>
    <phoneticPr fontId="2"/>
  </si>
  <si>
    <t>たらい</t>
    <phoneticPr fontId="2"/>
  </si>
  <si>
    <t>田頼</t>
    <rPh sb="0" eb="1">
      <t>タ</t>
    </rPh>
    <rPh sb="1" eb="2">
      <t>ライ</t>
    </rPh>
    <phoneticPr fontId="2"/>
  </si>
  <si>
    <t>源貞</t>
    <rPh sb="0" eb="1">
      <t>ゲン</t>
    </rPh>
    <rPh sb="1" eb="2">
      <t>サダ</t>
    </rPh>
    <phoneticPr fontId="2"/>
  </si>
  <si>
    <t>但菊徳</t>
    <rPh sb="0" eb="1">
      <t>タダ</t>
    </rPh>
    <rPh sb="1" eb="2">
      <t>キク</t>
    </rPh>
    <rPh sb="2" eb="3">
      <t>トク</t>
    </rPh>
    <phoneticPr fontId="2"/>
  </si>
  <si>
    <t>但菊村</t>
    <rPh sb="0" eb="1">
      <t>タン</t>
    </rPh>
    <rPh sb="1" eb="2">
      <t>キク</t>
    </rPh>
    <rPh sb="2" eb="3">
      <t>ムラ</t>
    </rPh>
    <phoneticPr fontId="2"/>
  </si>
  <si>
    <t>たんひろはし</t>
    <phoneticPr fontId="2"/>
  </si>
  <si>
    <t>但広橋</t>
    <rPh sb="0" eb="1">
      <t>タン</t>
    </rPh>
    <rPh sb="1" eb="3">
      <t>ヒロハシ</t>
    </rPh>
    <phoneticPr fontId="2"/>
  </si>
  <si>
    <t>ちえふくさかえ</t>
    <phoneticPr fontId="2"/>
  </si>
  <si>
    <t>千恵福栄</t>
    <rPh sb="0" eb="2">
      <t>チエ</t>
    </rPh>
    <rPh sb="2" eb="3">
      <t>フク</t>
    </rPh>
    <rPh sb="3" eb="4">
      <t>サカエ</t>
    </rPh>
    <phoneticPr fontId="2"/>
  </si>
  <si>
    <t>糸福（岐阜）</t>
    <rPh sb="0" eb="1">
      <t>イト</t>
    </rPh>
    <rPh sb="1" eb="2">
      <t>フク</t>
    </rPh>
    <rPh sb="3" eb="5">
      <t>ギフ</t>
    </rPh>
    <phoneticPr fontId="2"/>
  </si>
  <si>
    <t>ちずひらしげ</t>
    <phoneticPr fontId="2"/>
  </si>
  <si>
    <t>智頭平茂</t>
    <rPh sb="0" eb="1">
      <t>チ</t>
    </rPh>
    <rPh sb="1" eb="2">
      <t>アタマ</t>
    </rPh>
    <rPh sb="2" eb="3">
      <t>ヒラ</t>
    </rPh>
    <rPh sb="3" eb="4">
      <t>シゲ</t>
    </rPh>
    <phoneticPr fontId="2"/>
  </si>
  <si>
    <t>茅野</t>
    <rPh sb="0" eb="2">
      <t>チノ</t>
    </rPh>
    <phoneticPr fontId="2"/>
  </si>
  <si>
    <t>ちほ</t>
    <phoneticPr fontId="2"/>
  </si>
  <si>
    <t>千穂</t>
    <rPh sb="0" eb="2">
      <t>チホ</t>
    </rPh>
    <phoneticPr fontId="2"/>
  </si>
  <si>
    <t>ちゅうぶ６</t>
    <phoneticPr fontId="2"/>
  </si>
  <si>
    <t>中部６</t>
    <rPh sb="0" eb="2">
      <t>チュウブ</t>
    </rPh>
    <phoneticPr fontId="2"/>
  </si>
  <si>
    <t>ちゅらしまふく</t>
    <phoneticPr fontId="2"/>
  </si>
  <si>
    <t>美島福</t>
    <rPh sb="0" eb="1">
      <t>ウツク</t>
    </rPh>
    <rPh sb="1" eb="2">
      <t>シマ</t>
    </rPh>
    <rPh sb="2" eb="3">
      <t>フク</t>
    </rPh>
    <phoneticPr fontId="2"/>
  </si>
  <si>
    <t>沖縄１０回全８区</t>
    <rPh sb="0" eb="2">
      <t>オキナワ</t>
    </rPh>
    <rPh sb="4" eb="5">
      <t>カイ</t>
    </rPh>
    <rPh sb="5" eb="6">
      <t>ゼン</t>
    </rPh>
    <rPh sb="7" eb="8">
      <t>ク</t>
    </rPh>
    <phoneticPr fontId="2"/>
  </si>
  <si>
    <t>第２澄恵</t>
    <rPh sb="0" eb="1">
      <t>ダイ</t>
    </rPh>
    <rPh sb="2" eb="3">
      <t>ス</t>
    </rPh>
    <rPh sb="3" eb="4">
      <t>エ</t>
    </rPh>
    <phoneticPr fontId="2"/>
  </si>
  <si>
    <t>りゅうほう</t>
    <phoneticPr fontId="2"/>
  </si>
  <si>
    <t>隆豊</t>
    <rPh sb="0" eb="1">
      <t>リュウ</t>
    </rPh>
    <rPh sb="1" eb="2">
      <t>ユタ</t>
    </rPh>
    <phoneticPr fontId="2"/>
  </si>
  <si>
    <t>ひさがめ</t>
    <phoneticPr fontId="2"/>
  </si>
  <si>
    <t>久亀</t>
    <rPh sb="0" eb="1">
      <t>ヒサ</t>
    </rPh>
    <rPh sb="1" eb="2">
      <t>カメ</t>
    </rPh>
    <phoneticPr fontId="2"/>
  </si>
  <si>
    <t>大分始祖</t>
    <rPh sb="0" eb="2">
      <t>オオイタ</t>
    </rPh>
    <rPh sb="2" eb="4">
      <t>シソ</t>
    </rPh>
    <phoneticPr fontId="2"/>
  </si>
  <si>
    <t>ちよえいこう</t>
    <phoneticPr fontId="2"/>
  </si>
  <si>
    <t>千代（栄光）</t>
    <rPh sb="0" eb="2">
      <t>チヨ</t>
    </rPh>
    <rPh sb="3" eb="5">
      <t>エイコウ</t>
    </rPh>
    <phoneticPr fontId="2"/>
  </si>
  <si>
    <t>栄光始祖</t>
    <rPh sb="0" eb="2">
      <t>エイコウ</t>
    </rPh>
    <rPh sb="2" eb="4">
      <t>シソ</t>
    </rPh>
    <phoneticPr fontId="2"/>
  </si>
  <si>
    <t>ちよごま</t>
    <phoneticPr fontId="2"/>
  </si>
  <si>
    <t>千代駒</t>
    <rPh sb="0" eb="2">
      <t>チヨ</t>
    </rPh>
    <rPh sb="2" eb="3">
      <t>コマ</t>
    </rPh>
    <phoneticPr fontId="2"/>
  </si>
  <si>
    <t>ちよざくら</t>
    <phoneticPr fontId="2"/>
  </si>
  <si>
    <t>千代桜</t>
    <rPh sb="0" eb="2">
      <t>チヨ</t>
    </rPh>
    <rPh sb="2" eb="3">
      <t>サクラ</t>
    </rPh>
    <phoneticPr fontId="2"/>
  </si>
  <si>
    <t>千代桜</t>
    <rPh sb="0" eb="2">
      <t>チヨ</t>
    </rPh>
    <rPh sb="2" eb="3">
      <t>ザクラ</t>
    </rPh>
    <phoneticPr fontId="2"/>
  </si>
  <si>
    <t>ちよた</t>
    <phoneticPr fontId="2"/>
  </si>
  <si>
    <t>だい１０しんりゅう</t>
    <phoneticPr fontId="2"/>
  </si>
  <si>
    <t>第１０神柳</t>
    <rPh sb="0" eb="1">
      <t>ダイ</t>
    </rPh>
    <rPh sb="3" eb="4">
      <t>カミ</t>
    </rPh>
    <rPh sb="4" eb="5">
      <t>ヤナギ</t>
    </rPh>
    <phoneticPr fontId="2"/>
  </si>
  <si>
    <t>ちよのふじ</t>
    <phoneticPr fontId="2"/>
  </si>
  <si>
    <t>千代藤</t>
    <rPh sb="0" eb="2">
      <t>チヨ</t>
    </rPh>
    <rPh sb="2" eb="3">
      <t>フジ</t>
    </rPh>
    <phoneticPr fontId="2"/>
  </si>
  <si>
    <t>夢</t>
    <rPh sb="0" eb="1">
      <t>ユメ</t>
    </rPh>
    <phoneticPr fontId="2"/>
  </si>
  <si>
    <t>千代乃富士</t>
    <rPh sb="0" eb="3">
      <t>チヨノ</t>
    </rPh>
    <rPh sb="3" eb="5">
      <t>フジ</t>
    </rPh>
    <phoneticPr fontId="2"/>
  </si>
  <si>
    <t>ちよひろ</t>
    <phoneticPr fontId="2"/>
  </si>
  <si>
    <t>千代広</t>
    <rPh sb="0" eb="2">
      <t>チヨ</t>
    </rPh>
    <rPh sb="2" eb="3">
      <t>ヒロ</t>
    </rPh>
    <phoneticPr fontId="2"/>
  </si>
  <si>
    <t>ちよやすふく</t>
    <phoneticPr fontId="2"/>
  </si>
  <si>
    <t>千代安福</t>
    <rPh sb="0" eb="2">
      <t>チヨ</t>
    </rPh>
    <rPh sb="2" eb="4">
      <t>ヤスフク</t>
    </rPh>
    <phoneticPr fontId="2"/>
  </si>
  <si>
    <t>たかはる</t>
    <phoneticPr fontId="2"/>
  </si>
  <si>
    <t>隆晴</t>
    <rPh sb="0" eb="2">
      <t>タカハル</t>
    </rPh>
    <phoneticPr fontId="2"/>
  </si>
  <si>
    <t>千代竜</t>
    <rPh sb="0" eb="2">
      <t>チヨ</t>
    </rPh>
    <rPh sb="2" eb="3">
      <t>リュウ</t>
    </rPh>
    <phoneticPr fontId="2"/>
  </si>
  <si>
    <t>みちはな</t>
    <phoneticPr fontId="2"/>
  </si>
  <si>
    <t>道花</t>
    <rPh sb="0" eb="1">
      <t>ミチ</t>
    </rPh>
    <rPh sb="1" eb="2">
      <t>ハナ</t>
    </rPh>
    <phoneticPr fontId="2"/>
  </si>
  <si>
    <t>のぶくみ</t>
    <phoneticPr fontId="2"/>
  </si>
  <si>
    <t>信組</t>
    <rPh sb="0" eb="1">
      <t>ノブ</t>
    </rPh>
    <rPh sb="1" eb="2">
      <t>クミ</t>
    </rPh>
    <phoneticPr fontId="2"/>
  </si>
  <si>
    <t>だい６０とうごう</t>
    <phoneticPr fontId="2"/>
  </si>
  <si>
    <t>第６０東郷</t>
    <rPh sb="0" eb="1">
      <t>ダイ</t>
    </rPh>
    <rPh sb="3" eb="5">
      <t>トウゴウ</t>
    </rPh>
    <phoneticPr fontId="2"/>
  </si>
  <si>
    <t>つきまつ</t>
    <phoneticPr fontId="2"/>
  </si>
  <si>
    <t>月松</t>
    <rPh sb="0" eb="1">
      <t>ツキ</t>
    </rPh>
    <rPh sb="1" eb="2">
      <t>マツ</t>
    </rPh>
    <phoneticPr fontId="2"/>
  </si>
  <si>
    <t>つだぎく</t>
    <phoneticPr fontId="2"/>
  </si>
  <si>
    <t>津田菊</t>
    <rPh sb="0" eb="2">
      <t>ツダ</t>
    </rPh>
    <rPh sb="2" eb="3">
      <t>ギク</t>
    </rPh>
    <phoneticPr fontId="2"/>
  </si>
  <si>
    <t>徳藤土井</t>
    <rPh sb="0" eb="1">
      <t>トク</t>
    </rPh>
    <rPh sb="1" eb="2">
      <t>フジ</t>
    </rPh>
    <rPh sb="2" eb="4">
      <t>ドイ</t>
    </rPh>
    <phoneticPr fontId="2"/>
  </si>
  <si>
    <t>つるあじどい</t>
    <phoneticPr fontId="2"/>
  </si>
  <si>
    <t>鶴味土井</t>
    <rPh sb="0" eb="1">
      <t>ツル</t>
    </rPh>
    <rPh sb="1" eb="2">
      <t>アジ</t>
    </rPh>
    <rPh sb="2" eb="4">
      <t>ドイ</t>
    </rPh>
    <phoneticPr fontId="2"/>
  </si>
  <si>
    <t>つるえひらしげ</t>
    <phoneticPr fontId="2"/>
  </si>
  <si>
    <t>鶴江平茂</t>
    <rPh sb="0" eb="1">
      <t>ツル</t>
    </rPh>
    <rPh sb="1" eb="2">
      <t>エ</t>
    </rPh>
    <rPh sb="2" eb="3">
      <t>ヒラ</t>
    </rPh>
    <rPh sb="3" eb="4">
      <t>シゲ</t>
    </rPh>
    <phoneticPr fontId="2"/>
  </si>
  <si>
    <t>安糸福</t>
    <rPh sb="0" eb="1">
      <t>ヤス</t>
    </rPh>
    <rPh sb="1" eb="2">
      <t>イト</t>
    </rPh>
    <rPh sb="2" eb="3">
      <t>フク</t>
    </rPh>
    <phoneticPr fontId="2"/>
  </si>
  <si>
    <t>つるかつ</t>
    <phoneticPr fontId="2"/>
  </si>
  <si>
    <t>鶴勝</t>
    <rPh sb="0" eb="1">
      <t>ツル</t>
    </rPh>
    <rPh sb="1" eb="2">
      <t>カ</t>
    </rPh>
    <phoneticPr fontId="2"/>
  </si>
  <si>
    <t>つるせんしょう</t>
    <phoneticPr fontId="2"/>
  </si>
  <si>
    <t>鶴仙翔</t>
    <rPh sb="0" eb="1">
      <t>ツル</t>
    </rPh>
    <rPh sb="1" eb="2">
      <t>セン</t>
    </rPh>
    <rPh sb="2" eb="3">
      <t>ショウ</t>
    </rPh>
    <phoneticPr fontId="2"/>
  </si>
  <si>
    <t>上福（宮崎）</t>
    <rPh sb="0" eb="1">
      <t>カミ</t>
    </rPh>
    <rPh sb="1" eb="2">
      <t>フク</t>
    </rPh>
    <rPh sb="3" eb="5">
      <t>ミヤザキ</t>
    </rPh>
    <phoneticPr fontId="2"/>
  </si>
  <si>
    <t>つるつるまる</t>
    <phoneticPr fontId="2"/>
  </si>
  <si>
    <t>鶴鶴丸</t>
    <rPh sb="0" eb="1">
      <t>ツル</t>
    </rPh>
    <rPh sb="1" eb="2">
      <t>ツル</t>
    </rPh>
    <rPh sb="2" eb="3">
      <t>マル</t>
    </rPh>
    <phoneticPr fontId="2"/>
  </si>
  <si>
    <t>つるまるどい</t>
    <phoneticPr fontId="2"/>
  </si>
  <si>
    <t>鶴丸土井</t>
    <rPh sb="0" eb="1">
      <t>ツル</t>
    </rPh>
    <rPh sb="1" eb="2">
      <t>マル</t>
    </rPh>
    <rPh sb="2" eb="4">
      <t>ドイ</t>
    </rPh>
    <phoneticPr fontId="2"/>
  </si>
  <si>
    <t>AG</t>
    <phoneticPr fontId="2"/>
  </si>
  <si>
    <t>つるなが</t>
    <phoneticPr fontId="2"/>
  </si>
  <si>
    <t>鶴長</t>
    <rPh sb="0" eb="1">
      <t>ツルナガ</t>
    </rPh>
    <phoneticPr fontId="2"/>
  </si>
  <si>
    <t>照長土井</t>
    <rPh sb="0" eb="4">
      <t>テルナガドイ</t>
    </rPh>
    <phoneticPr fontId="2"/>
  </si>
  <si>
    <t>つるなみ</t>
    <phoneticPr fontId="2"/>
  </si>
  <si>
    <t>釣波</t>
    <rPh sb="0" eb="1">
      <t>ツ</t>
    </rPh>
    <rPh sb="1" eb="2">
      <t>ナミ</t>
    </rPh>
    <phoneticPr fontId="2"/>
  </si>
  <si>
    <t>やすふくかつ</t>
    <phoneticPr fontId="2"/>
  </si>
  <si>
    <t>安福勝</t>
    <rPh sb="0" eb="1">
      <t>ヤス</t>
    </rPh>
    <rPh sb="1" eb="2">
      <t>フク</t>
    </rPh>
    <rPh sb="2" eb="3">
      <t>カツ</t>
    </rPh>
    <phoneticPr fontId="2"/>
  </si>
  <si>
    <t>つるまるふく</t>
    <phoneticPr fontId="2"/>
  </si>
  <si>
    <t>鶴丸福</t>
    <rPh sb="0" eb="1">
      <t>ツル</t>
    </rPh>
    <rPh sb="1" eb="2">
      <t>マル</t>
    </rPh>
    <rPh sb="2" eb="3">
      <t>フク</t>
    </rPh>
    <phoneticPr fontId="2"/>
  </si>
  <si>
    <t>茂富士</t>
    <rPh sb="0" eb="1">
      <t>シゲル</t>
    </rPh>
    <rPh sb="1" eb="3">
      <t>フジ</t>
    </rPh>
    <phoneticPr fontId="2"/>
  </si>
  <si>
    <t>つるやすひさ</t>
    <phoneticPr fontId="2"/>
  </si>
  <si>
    <t>鶴安久</t>
    <rPh sb="0" eb="1">
      <t>ツル</t>
    </rPh>
    <rPh sb="1" eb="2">
      <t>ヤス</t>
    </rPh>
    <rPh sb="2" eb="3">
      <t>ヒサ</t>
    </rPh>
    <phoneticPr fontId="2"/>
  </si>
  <si>
    <t>つるやまどい</t>
    <phoneticPr fontId="2"/>
  </si>
  <si>
    <t>鶴山土井</t>
    <rPh sb="0" eb="1">
      <t>ツル</t>
    </rPh>
    <rPh sb="1" eb="2">
      <t>ヤマ</t>
    </rPh>
    <rPh sb="2" eb="4">
      <t>ドイ</t>
    </rPh>
    <phoneticPr fontId="2"/>
  </si>
  <si>
    <t>つるやまどい４だい</t>
    <phoneticPr fontId="2"/>
  </si>
  <si>
    <t>鶴山土井４代</t>
    <rPh sb="0" eb="1">
      <t>ツル</t>
    </rPh>
    <rPh sb="1" eb="4">
      <t>ヤマトイ</t>
    </rPh>
    <rPh sb="5" eb="6">
      <t>ダイ</t>
    </rPh>
    <phoneticPr fontId="2"/>
  </si>
  <si>
    <t>兵庫（４代不明）</t>
    <rPh sb="0" eb="2">
      <t>ヒョウゴ</t>
    </rPh>
    <rPh sb="4" eb="5">
      <t>ダイ</t>
    </rPh>
    <rPh sb="5" eb="7">
      <t>フメイ</t>
    </rPh>
    <phoneticPr fontId="2"/>
  </si>
  <si>
    <t>てつひさゆき</t>
    <phoneticPr fontId="2"/>
  </si>
  <si>
    <t>哲久幸</t>
    <rPh sb="0" eb="1">
      <t>テツ</t>
    </rPh>
    <rPh sb="1" eb="3">
      <t>ヒサユキ</t>
    </rPh>
    <phoneticPr fontId="2"/>
  </si>
  <si>
    <t>宝木５</t>
    <rPh sb="0" eb="1">
      <t>タカラ</t>
    </rPh>
    <rPh sb="1" eb="2">
      <t>ギ</t>
    </rPh>
    <phoneticPr fontId="2"/>
  </si>
  <si>
    <t>羽子田</t>
    <rPh sb="0" eb="1">
      <t>ハ</t>
    </rPh>
    <rPh sb="1" eb="2">
      <t>コ</t>
    </rPh>
    <rPh sb="2" eb="3">
      <t>ダ</t>
    </rPh>
    <phoneticPr fontId="2"/>
  </si>
  <si>
    <t>てっぺい</t>
    <phoneticPr fontId="2"/>
  </si>
  <si>
    <t>鉄平</t>
    <rPh sb="0" eb="1">
      <t>テツ</t>
    </rPh>
    <rPh sb="1" eb="2">
      <t>ヘイ</t>
    </rPh>
    <phoneticPr fontId="2"/>
  </si>
  <si>
    <t>徳重義</t>
    <rPh sb="0" eb="2">
      <t>トクシゲ</t>
    </rPh>
    <rPh sb="2" eb="3">
      <t>ギ</t>
    </rPh>
    <phoneticPr fontId="2"/>
  </si>
  <si>
    <t>てつやま</t>
    <phoneticPr fontId="2"/>
  </si>
  <si>
    <t>哲山</t>
    <rPh sb="0" eb="1">
      <t>テツ</t>
    </rPh>
    <rPh sb="1" eb="2">
      <t>ヤマ</t>
    </rPh>
    <phoneticPr fontId="2"/>
  </si>
  <si>
    <t>てらうめ</t>
    <phoneticPr fontId="2"/>
  </si>
  <si>
    <t>寺梅</t>
    <rPh sb="0" eb="1">
      <t>テラ</t>
    </rPh>
    <rPh sb="1" eb="2">
      <t>ウメ</t>
    </rPh>
    <phoneticPr fontId="2"/>
  </si>
  <si>
    <t>てらさか</t>
    <phoneticPr fontId="2"/>
  </si>
  <si>
    <t>寺坂</t>
    <rPh sb="0" eb="1">
      <t>テラ</t>
    </rPh>
    <rPh sb="1" eb="2">
      <t>サカ</t>
    </rPh>
    <phoneticPr fontId="2"/>
  </si>
  <si>
    <t>寺坂</t>
    <rPh sb="0" eb="2">
      <t>テラサカ</t>
    </rPh>
    <phoneticPr fontId="2"/>
  </si>
  <si>
    <t>とく</t>
    <phoneticPr fontId="2"/>
  </si>
  <si>
    <t>徳</t>
    <rPh sb="0" eb="1">
      <t>トク</t>
    </rPh>
    <phoneticPr fontId="2"/>
  </si>
  <si>
    <t>てるかつさかえ</t>
    <phoneticPr fontId="2"/>
  </si>
  <si>
    <t>照勝栄</t>
    <rPh sb="0" eb="1">
      <t>テ</t>
    </rPh>
    <rPh sb="1" eb="2">
      <t>カツ</t>
    </rPh>
    <rPh sb="2" eb="3">
      <t>サカ</t>
    </rPh>
    <phoneticPr fontId="2"/>
  </si>
  <si>
    <t>安平照</t>
    <rPh sb="0" eb="1">
      <t>ヤス</t>
    </rPh>
    <rPh sb="1" eb="2">
      <t>ヒラ</t>
    </rPh>
    <rPh sb="2" eb="3">
      <t>テ</t>
    </rPh>
    <phoneticPr fontId="2"/>
  </si>
  <si>
    <t>てるかみ１２</t>
    <phoneticPr fontId="2"/>
  </si>
  <si>
    <t>照神１２</t>
    <rPh sb="0" eb="1">
      <t>テル</t>
    </rPh>
    <rPh sb="1" eb="2">
      <t>カミ</t>
    </rPh>
    <phoneticPr fontId="2"/>
  </si>
  <si>
    <t>てるざくら</t>
    <phoneticPr fontId="2"/>
  </si>
  <si>
    <t>輝桜</t>
    <rPh sb="0" eb="2">
      <t>テルザクラ</t>
    </rPh>
    <phoneticPr fontId="2"/>
  </si>
  <si>
    <t>みつひで</t>
    <phoneticPr fontId="2"/>
  </si>
  <si>
    <t>光秀</t>
    <rPh sb="0" eb="2">
      <t>ミツヒデ</t>
    </rPh>
    <phoneticPr fontId="2"/>
  </si>
  <si>
    <t>熱土井</t>
    <rPh sb="0" eb="3">
      <t>アツドイ</t>
    </rPh>
    <phoneticPr fontId="2"/>
  </si>
  <si>
    <t>照重</t>
    <rPh sb="0" eb="1">
      <t>テル</t>
    </rPh>
    <rPh sb="1" eb="2">
      <t>シゲ</t>
    </rPh>
    <phoneticPr fontId="2"/>
  </si>
  <si>
    <t>てるたに</t>
    <phoneticPr fontId="2"/>
  </si>
  <si>
    <t>照谷</t>
    <rPh sb="0" eb="2">
      <t>テルタニ</t>
    </rPh>
    <phoneticPr fontId="2"/>
  </si>
  <si>
    <t>照玉</t>
    <rPh sb="0" eb="1">
      <t>テル</t>
    </rPh>
    <rPh sb="1" eb="2">
      <t>タマ</t>
    </rPh>
    <phoneticPr fontId="2"/>
  </si>
  <si>
    <t>てるてる</t>
    <phoneticPr fontId="2"/>
  </si>
  <si>
    <t>照照</t>
    <rPh sb="0" eb="2">
      <t>テルテル</t>
    </rPh>
    <phoneticPr fontId="2"/>
  </si>
  <si>
    <t>てるなか</t>
    <phoneticPr fontId="2"/>
  </si>
  <si>
    <t>照中</t>
    <rPh sb="0" eb="1">
      <t>テ</t>
    </rPh>
    <rPh sb="1" eb="2">
      <t>ナカ</t>
    </rPh>
    <phoneticPr fontId="2"/>
  </si>
  <si>
    <t>てるながふく</t>
    <phoneticPr fontId="2"/>
  </si>
  <si>
    <t>照長福</t>
    <rPh sb="0" eb="3">
      <t>テルナガフク</t>
    </rPh>
    <phoneticPr fontId="2"/>
  </si>
  <si>
    <t>てるなりどい</t>
    <phoneticPr fontId="2"/>
  </si>
  <si>
    <t>照也土井</t>
    <rPh sb="0" eb="1">
      <t>テ</t>
    </rPh>
    <rPh sb="1" eb="2">
      <t>ナリ</t>
    </rPh>
    <rPh sb="2" eb="4">
      <t>ドイ</t>
    </rPh>
    <phoneticPr fontId="2"/>
  </si>
  <si>
    <t>てるはぎ</t>
    <phoneticPr fontId="2"/>
  </si>
  <si>
    <t>照萩</t>
    <rPh sb="0" eb="1">
      <t>テ</t>
    </rPh>
    <rPh sb="1" eb="2">
      <t>ハギ</t>
    </rPh>
    <phoneticPr fontId="2"/>
  </si>
  <si>
    <t>照華</t>
    <rPh sb="0" eb="1">
      <t>テル</t>
    </rPh>
    <rPh sb="1" eb="2">
      <t>ハナ</t>
    </rPh>
    <phoneticPr fontId="2"/>
  </si>
  <si>
    <t>てるひかり</t>
    <phoneticPr fontId="2"/>
  </si>
  <si>
    <t>照光</t>
    <rPh sb="0" eb="1">
      <t>テル</t>
    </rPh>
    <rPh sb="1" eb="2">
      <t>ヒカリ</t>
    </rPh>
    <phoneticPr fontId="2"/>
  </si>
  <si>
    <t>てるひさふく</t>
    <phoneticPr fontId="2"/>
  </si>
  <si>
    <t>照久福</t>
    <rPh sb="0" eb="1">
      <t>テ</t>
    </rPh>
    <rPh sb="1" eb="2">
      <t>ヒサ</t>
    </rPh>
    <rPh sb="2" eb="3">
      <t>フク</t>
    </rPh>
    <phoneticPr fontId="2"/>
  </si>
  <si>
    <t>てるひでなが</t>
    <phoneticPr fontId="2"/>
  </si>
  <si>
    <t>照秀長</t>
    <rPh sb="0" eb="1">
      <t>テ</t>
    </rPh>
    <rPh sb="1" eb="2">
      <t>ヒデ</t>
    </rPh>
    <rPh sb="2" eb="3">
      <t>ナガ</t>
    </rPh>
    <phoneticPr fontId="2"/>
  </si>
  <si>
    <t>安南土井</t>
    <rPh sb="0" eb="1">
      <t>ヤス</t>
    </rPh>
    <rPh sb="1" eb="2">
      <t>ミナミ</t>
    </rPh>
    <rPh sb="2" eb="4">
      <t>ドイ</t>
    </rPh>
    <phoneticPr fontId="2"/>
  </si>
  <si>
    <t>てるひら</t>
    <phoneticPr fontId="2"/>
  </si>
  <si>
    <t>照平</t>
    <rPh sb="0" eb="1">
      <t>テ</t>
    </rPh>
    <rPh sb="1" eb="2">
      <t>ヒラ</t>
    </rPh>
    <phoneticPr fontId="2"/>
  </si>
  <si>
    <t>てるみ</t>
    <phoneticPr fontId="2"/>
  </si>
  <si>
    <t>照美</t>
    <rPh sb="0" eb="1">
      <t>テ</t>
    </rPh>
    <rPh sb="1" eb="2">
      <t>ミ</t>
    </rPh>
    <phoneticPr fontId="2"/>
  </si>
  <si>
    <t>てるみぞ</t>
    <phoneticPr fontId="2"/>
  </si>
  <si>
    <t>照溝</t>
    <rPh sb="0" eb="2">
      <t>テルミゾ</t>
    </rPh>
    <phoneticPr fontId="2"/>
  </si>
  <si>
    <t>てるみつ</t>
    <phoneticPr fontId="2"/>
  </si>
  <si>
    <t>照美津</t>
    <rPh sb="0" eb="1">
      <t>テ</t>
    </rPh>
    <rPh sb="1" eb="2">
      <t>ミ</t>
    </rPh>
    <rPh sb="2" eb="3">
      <t>ツ</t>
    </rPh>
    <phoneticPr fontId="2"/>
  </si>
  <si>
    <t>美津照</t>
    <rPh sb="0" eb="1">
      <t>ミ</t>
    </rPh>
    <rPh sb="1" eb="2">
      <t>ツ</t>
    </rPh>
    <rPh sb="2" eb="3">
      <t>テ</t>
    </rPh>
    <phoneticPr fontId="2"/>
  </si>
  <si>
    <t>てるみね</t>
    <phoneticPr fontId="2"/>
  </si>
  <si>
    <t>輝峰</t>
    <rPh sb="0" eb="1">
      <t>テル</t>
    </rPh>
    <rPh sb="1" eb="2">
      <t>ミネ</t>
    </rPh>
    <phoneticPr fontId="2"/>
  </si>
  <si>
    <t>照本</t>
    <rPh sb="0" eb="1">
      <t>テル</t>
    </rPh>
    <rPh sb="1" eb="2">
      <t>モト</t>
    </rPh>
    <phoneticPr fontId="2"/>
  </si>
  <si>
    <t>てんしょう</t>
    <phoneticPr fontId="2"/>
  </si>
  <si>
    <t>天照</t>
    <rPh sb="0" eb="1">
      <t>テン</t>
    </rPh>
    <rPh sb="1" eb="2">
      <t>テ</t>
    </rPh>
    <phoneticPr fontId="2"/>
  </si>
  <si>
    <t>島根県</t>
    <rPh sb="0" eb="2">
      <t>シマネ</t>
    </rPh>
    <rPh sb="2" eb="3">
      <t>ケン</t>
    </rPh>
    <phoneticPr fontId="2"/>
  </si>
  <si>
    <t>てんしょうふじ</t>
    <phoneticPr fontId="2"/>
  </si>
  <si>
    <t>天奨藤</t>
    <rPh sb="0" eb="1">
      <t>テン</t>
    </rPh>
    <rPh sb="1" eb="2">
      <t>ススム</t>
    </rPh>
    <rPh sb="2" eb="3">
      <t>フジ</t>
    </rPh>
    <phoneticPr fontId="2"/>
  </si>
  <si>
    <t>宮崎１０回８区</t>
    <rPh sb="0" eb="2">
      <t>ミヤザキ</t>
    </rPh>
    <rPh sb="4" eb="5">
      <t>カイ</t>
    </rPh>
    <rPh sb="6" eb="7">
      <t>ク</t>
    </rPh>
    <phoneticPr fontId="2"/>
  </si>
  <si>
    <t>天津第３豊福</t>
    <rPh sb="0" eb="2">
      <t>テンシン</t>
    </rPh>
    <rPh sb="2" eb="3">
      <t>ダイ</t>
    </rPh>
    <rPh sb="4" eb="5">
      <t>ユタ</t>
    </rPh>
    <rPh sb="5" eb="6">
      <t>フク</t>
    </rPh>
    <phoneticPr fontId="2"/>
  </si>
  <si>
    <t>仙隆</t>
    <rPh sb="0" eb="1">
      <t>セン</t>
    </rPh>
    <rPh sb="1" eb="2">
      <t>タカシ</t>
    </rPh>
    <phoneticPr fontId="2"/>
  </si>
  <si>
    <t>てんせいしらきよ</t>
    <phoneticPr fontId="2"/>
  </si>
  <si>
    <t>天晴白清</t>
  </si>
  <si>
    <t>竜雲</t>
  </si>
  <si>
    <t>安美金</t>
  </si>
  <si>
    <t>てんぽいんと</t>
    <phoneticPr fontId="2"/>
  </si>
  <si>
    <t>天保院斗</t>
    <rPh sb="0" eb="2">
      <t>テンポウ</t>
    </rPh>
    <rPh sb="2" eb="3">
      <t>イン</t>
    </rPh>
    <rPh sb="3" eb="4">
      <t>ト</t>
    </rPh>
    <phoneticPr fontId="2"/>
  </si>
  <si>
    <t>糸北鶴</t>
    <phoneticPr fontId="2"/>
  </si>
  <si>
    <t>てんりゅうまる</t>
    <phoneticPr fontId="2"/>
  </si>
  <si>
    <t>天竜丸</t>
    <rPh sb="0" eb="2">
      <t>テンリュウ</t>
    </rPh>
    <rPh sb="2" eb="3">
      <t>マル</t>
    </rPh>
    <phoneticPr fontId="2"/>
  </si>
  <si>
    <t>とうかいさかえ</t>
    <phoneticPr fontId="2"/>
  </si>
  <si>
    <t>東海栄</t>
    <rPh sb="0" eb="2">
      <t>トウカイ</t>
    </rPh>
    <rPh sb="2" eb="3">
      <t>サカエ</t>
    </rPh>
    <phoneticPr fontId="2"/>
  </si>
  <si>
    <t>東高</t>
    <rPh sb="0" eb="1">
      <t>ヒガシ</t>
    </rPh>
    <rPh sb="1" eb="2">
      <t>タカ</t>
    </rPh>
    <phoneticPr fontId="2"/>
  </si>
  <si>
    <t>ほんくら</t>
    <phoneticPr fontId="2"/>
  </si>
  <si>
    <t>本蔵</t>
    <rPh sb="0" eb="1">
      <t>ホン</t>
    </rPh>
    <rPh sb="1" eb="2">
      <t>クラ</t>
    </rPh>
    <phoneticPr fontId="2"/>
  </si>
  <si>
    <t>とうりゅう</t>
    <phoneticPr fontId="2"/>
  </si>
  <si>
    <t>東龍</t>
    <rPh sb="0" eb="1">
      <t>ヒガシ</t>
    </rPh>
    <rPh sb="1" eb="2">
      <t>リュウ</t>
    </rPh>
    <phoneticPr fontId="2"/>
  </si>
  <si>
    <t>だいかん</t>
    <phoneticPr fontId="2"/>
  </si>
  <si>
    <t>とかちてる</t>
    <phoneticPr fontId="2"/>
  </si>
  <si>
    <t>十勝照</t>
    <rPh sb="0" eb="2">
      <t>トカチ</t>
    </rPh>
    <rPh sb="2" eb="3">
      <t>テル</t>
    </rPh>
    <phoneticPr fontId="2"/>
  </si>
  <si>
    <t>とかつ</t>
    <phoneticPr fontId="2"/>
  </si>
  <si>
    <t>戸勝</t>
    <rPh sb="0" eb="1">
      <t>ト</t>
    </rPh>
    <rPh sb="1" eb="2">
      <t>カ</t>
    </rPh>
    <phoneticPr fontId="2"/>
  </si>
  <si>
    <t>勝春</t>
    <rPh sb="0" eb="1">
      <t>カ</t>
    </rPh>
    <rPh sb="1" eb="2">
      <t>ハル</t>
    </rPh>
    <phoneticPr fontId="2"/>
  </si>
  <si>
    <t>第１０宝柳の５</t>
    <rPh sb="0" eb="1">
      <t>ダイ</t>
    </rPh>
    <rPh sb="3" eb="4">
      <t>タカラ</t>
    </rPh>
    <rPh sb="4" eb="5">
      <t>リュウ</t>
    </rPh>
    <phoneticPr fontId="2"/>
  </si>
  <si>
    <t>まつ１</t>
    <phoneticPr fontId="2"/>
  </si>
  <si>
    <t>松１</t>
    <rPh sb="0" eb="1">
      <t>マツ</t>
    </rPh>
    <phoneticPr fontId="2"/>
  </si>
  <si>
    <t>ときつ</t>
    <phoneticPr fontId="2"/>
  </si>
  <si>
    <t>時津</t>
    <rPh sb="0" eb="2">
      <t>トキツ</t>
    </rPh>
    <phoneticPr fontId="2"/>
  </si>
  <si>
    <t>ときわ１６</t>
    <phoneticPr fontId="2"/>
  </si>
  <si>
    <t>常盤１６</t>
    <rPh sb="0" eb="2">
      <t>トキワ</t>
    </rPh>
    <phoneticPr fontId="2"/>
  </si>
  <si>
    <t>ときわ１７</t>
    <phoneticPr fontId="2"/>
  </si>
  <si>
    <t>常磐１７</t>
    <rPh sb="0" eb="2">
      <t>トキワ</t>
    </rPh>
    <phoneticPr fontId="2"/>
  </si>
  <si>
    <t>日下部寿竜</t>
    <rPh sb="0" eb="1">
      <t>ヒ</t>
    </rPh>
    <rPh sb="1" eb="2">
      <t>カ</t>
    </rPh>
    <rPh sb="2" eb="3">
      <t>ベ</t>
    </rPh>
    <rPh sb="3" eb="4">
      <t>トシ</t>
    </rPh>
    <rPh sb="4" eb="5">
      <t>リュウ</t>
    </rPh>
    <phoneticPr fontId="2"/>
  </si>
  <si>
    <t>とくしげかつ</t>
    <phoneticPr fontId="2"/>
  </si>
  <si>
    <t>徳茂勝</t>
    <rPh sb="0" eb="1">
      <t>トク</t>
    </rPh>
    <rPh sb="1" eb="2">
      <t>シゲ</t>
    </rPh>
    <rPh sb="2" eb="3">
      <t>カ</t>
    </rPh>
    <phoneticPr fontId="2"/>
  </si>
  <si>
    <t>とくしげなみ</t>
    <phoneticPr fontId="2"/>
  </si>
  <si>
    <t>徳重波</t>
    <rPh sb="0" eb="1">
      <t>トク</t>
    </rPh>
    <rPh sb="1" eb="2">
      <t>シゲ</t>
    </rPh>
    <rPh sb="2" eb="3">
      <t>ナミ</t>
    </rPh>
    <phoneticPr fontId="2"/>
  </si>
  <si>
    <t>大道</t>
    <rPh sb="0" eb="1">
      <t>ダイ</t>
    </rPh>
    <rPh sb="1" eb="2">
      <t>ミチ</t>
    </rPh>
    <phoneticPr fontId="2"/>
  </si>
  <si>
    <t>徳富</t>
    <rPh sb="0" eb="1">
      <t>トク</t>
    </rPh>
    <rPh sb="1" eb="2">
      <t>トミ</t>
    </rPh>
    <phoneticPr fontId="2"/>
  </si>
  <si>
    <t>とくひさふく</t>
    <phoneticPr fontId="2"/>
  </si>
  <si>
    <t>徳久福</t>
    <rPh sb="0" eb="1">
      <t>トク</t>
    </rPh>
    <rPh sb="1" eb="2">
      <t>ヒサ</t>
    </rPh>
    <rPh sb="2" eb="3">
      <t>フク</t>
    </rPh>
    <phoneticPr fontId="2"/>
  </si>
  <si>
    <t>とくゆうしょう</t>
    <phoneticPr fontId="2"/>
  </si>
  <si>
    <t>徳悠翔</t>
    <rPh sb="0" eb="1">
      <t>トク</t>
    </rPh>
    <rPh sb="1" eb="2">
      <t>ユウ</t>
    </rPh>
    <rPh sb="2" eb="3">
      <t>ショウ</t>
    </rPh>
    <phoneticPr fontId="2"/>
  </si>
  <si>
    <t>としかつひら</t>
    <phoneticPr fontId="2"/>
  </si>
  <si>
    <t>寿勝平</t>
    <rPh sb="0" eb="1">
      <t>トシ</t>
    </rPh>
    <rPh sb="1" eb="2">
      <t>カツ</t>
    </rPh>
    <rPh sb="2" eb="3">
      <t>ヒラ</t>
    </rPh>
    <phoneticPr fontId="2"/>
  </si>
  <si>
    <t>としとく</t>
    <phoneticPr fontId="2"/>
  </si>
  <si>
    <t>利徳</t>
    <rPh sb="0" eb="2">
      <t>トシトク</t>
    </rPh>
    <phoneticPr fontId="2"/>
  </si>
  <si>
    <t>利幸土井</t>
    <rPh sb="0" eb="2">
      <t>トシユキ</t>
    </rPh>
    <rPh sb="2" eb="4">
      <t>ドイ</t>
    </rPh>
    <phoneticPr fontId="2"/>
  </si>
  <si>
    <t>としはる</t>
    <phoneticPr fontId="2"/>
  </si>
  <si>
    <t>利晴</t>
    <rPh sb="0" eb="1">
      <t>トシ</t>
    </rPh>
    <rPh sb="1" eb="2">
      <t>ハ</t>
    </rPh>
    <phoneticPr fontId="2"/>
  </si>
  <si>
    <t>照光</t>
    <rPh sb="0" eb="1">
      <t>テ</t>
    </rPh>
    <rPh sb="1" eb="2">
      <t>ヒカリ</t>
    </rPh>
    <phoneticPr fontId="2"/>
  </si>
  <si>
    <t>勝秀</t>
    <rPh sb="0" eb="1">
      <t>カ</t>
    </rPh>
    <rPh sb="1" eb="2">
      <t>ヒデ</t>
    </rPh>
    <phoneticPr fontId="2"/>
  </si>
  <si>
    <t>ひろみ</t>
    <phoneticPr fontId="2"/>
  </si>
  <si>
    <t>博美</t>
    <rPh sb="0" eb="2">
      <t>ヒロミ</t>
    </rPh>
    <phoneticPr fontId="2"/>
  </si>
  <si>
    <t>としふく１０</t>
    <phoneticPr fontId="2"/>
  </si>
  <si>
    <t>寿福１０</t>
    <rPh sb="0" eb="2">
      <t>トシフク</t>
    </rPh>
    <phoneticPr fontId="2"/>
  </si>
  <si>
    <t>だい１０ふじひさみつ</t>
    <phoneticPr fontId="2"/>
  </si>
  <si>
    <t>第１０冨士久満</t>
    <rPh sb="0" eb="1">
      <t>ダイ１０フジヒサミツ</t>
    </rPh>
    <rPh sb="5" eb="6">
      <t>ヒサミツ_x0000_㸬幎㸬ᛍ</t>
    </rPh>
    <phoneticPr fontId="2"/>
  </si>
  <si>
    <t>としまさふく</t>
    <phoneticPr fontId="2"/>
  </si>
  <si>
    <t>利優福</t>
    <rPh sb="0" eb="1">
      <t>リ</t>
    </rPh>
    <phoneticPr fontId="2"/>
  </si>
  <si>
    <t>高茂</t>
    <rPh sb="0" eb="1">
      <t>タカ</t>
    </rPh>
    <phoneticPr fontId="2"/>
  </si>
  <si>
    <t>としみかね</t>
    <phoneticPr fontId="2"/>
  </si>
  <si>
    <t>敏美金</t>
    <rPh sb="0" eb="3">
      <t>トシミカネ</t>
    </rPh>
    <phoneticPr fontId="2"/>
  </si>
  <si>
    <t>第１５金水</t>
    <rPh sb="0" eb="1">
      <t>ダイ１５キンスイ</t>
    </rPh>
    <phoneticPr fontId="2"/>
  </si>
  <si>
    <t>としみつ６</t>
    <phoneticPr fontId="2"/>
  </si>
  <si>
    <t>敏光６</t>
    <rPh sb="0" eb="1">
      <t>トシ</t>
    </rPh>
    <rPh sb="1" eb="2">
      <t>ヒカリ</t>
    </rPh>
    <phoneticPr fontId="2"/>
  </si>
  <si>
    <t>恒徳</t>
    <rPh sb="0" eb="2">
      <t>ツネトク</t>
    </rPh>
    <phoneticPr fontId="2"/>
  </si>
  <si>
    <t>としりゅう</t>
    <phoneticPr fontId="2"/>
  </si>
  <si>
    <t>壽龍</t>
    <rPh sb="0" eb="1">
      <t>ジュ</t>
    </rPh>
    <rPh sb="1" eb="2">
      <t>リュウ</t>
    </rPh>
    <phoneticPr fontId="2"/>
  </si>
  <si>
    <t>とちつばき</t>
    <phoneticPr fontId="2"/>
  </si>
  <si>
    <t>栃椿</t>
    <rPh sb="0" eb="1">
      <t>トチ</t>
    </rPh>
    <rPh sb="1" eb="2">
      <t>ツバキ</t>
    </rPh>
    <phoneticPr fontId="2"/>
  </si>
  <si>
    <t>やすかね</t>
    <phoneticPr fontId="2"/>
  </si>
  <si>
    <t>安金</t>
    <rPh sb="0" eb="1">
      <t>ヤス</t>
    </rPh>
    <rPh sb="1" eb="2">
      <t>カネ</t>
    </rPh>
    <phoneticPr fontId="2"/>
  </si>
  <si>
    <t>とちてる</t>
    <phoneticPr fontId="2"/>
  </si>
  <si>
    <t>栃照</t>
    <rPh sb="0" eb="1">
      <t>トチ</t>
    </rPh>
    <rPh sb="1" eb="2">
      <t>テラシ</t>
    </rPh>
    <phoneticPr fontId="2"/>
  </si>
  <si>
    <t>美津照</t>
    <rPh sb="0" eb="2">
      <t>ミツ</t>
    </rPh>
    <rPh sb="2" eb="3">
      <t>テラシ</t>
    </rPh>
    <phoneticPr fontId="2"/>
  </si>
  <si>
    <t>栃錦</t>
    <rPh sb="0" eb="2">
      <t>トチニシキ</t>
    </rPh>
    <phoneticPr fontId="2"/>
  </si>
  <si>
    <t>鈴幸土井</t>
    <rPh sb="0" eb="1">
      <t>スズ</t>
    </rPh>
    <rPh sb="1" eb="2">
      <t>ユキ</t>
    </rPh>
    <rPh sb="2" eb="4">
      <t>ドイ</t>
    </rPh>
    <phoneticPr fontId="2"/>
  </si>
  <si>
    <t>庄五</t>
    <rPh sb="0" eb="1">
      <t>ショウ</t>
    </rPh>
    <rPh sb="1" eb="2">
      <t>５</t>
    </rPh>
    <phoneticPr fontId="2"/>
  </si>
  <si>
    <t>とちひろ</t>
    <phoneticPr fontId="2"/>
  </si>
  <si>
    <t>栃浩</t>
    <rPh sb="0" eb="1">
      <t>トチ</t>
    </rPh>
    <rPh sb="1" eb="2">
      <t>ヒロシ</t>
    </rPh>
    <phoneticPr fontId="2"/>
  </si>
  <si>
    <t>とちふじ</t>
    <phoneticPr fontId="2"/>
  </si>
  <si>
    <t>栃富士</t>
    <rPh sb="0" eb="1">
      <t>トチ</t>
    </rPh>
    <rPh sb="1" eb="3">
      <t>フジ</t>
    </rPh>
    <phoneticPr fontId="2"/>
  </si>
  <si>
    <t>第４直良７</t>
    <rPh sb="0" eb="1">
      <t>ダイ</t>
    </rPh>
    <rPh sb="2" eb="4">
      <t>ナオヨシ</t>
    </rPh>
    <phoneticPr fontId="2"/>
  </si>
  <si>
    <t>とねのかつただ</t>
    <phoneticPr fontId="2"/>
  </si>
  <si>
    <t>利根乃勝忠</t>
    <rPh sb="0" eb="2">
      <t>トネ</t>
    </rPh>
    <rPh sb="2" eb="3">
      <t>ノ</t>
    </rPh>
    <rPh sb="3" eb="4">
      <t>カツ</t>
    </rPh>
    <rPh sb="4" eb="5">
      <t>タダシ</t>
    </rPh>
    <phoneticPr fontId="2"/>
  </si>
  <si>
    <t>とみかねざくら</t>
    <phoneticPr fontId="2"/>
  </si>
  <si>
    <t>富金桜</t>
    <rPh sb="0" eb="3">
      <t>トミカネザクラ</t>
    </rPh>
    <phoneticPr fontId="2"/>
  </si>
  <si>
    <t>福金波</t>
    <rPh sb="0" eb="3">
      <t>フクカネナミ</t>
    </rPh>
    <phoneticPr fontId="2"/>
  </si>
  <si>
    <t>富清（岐阜）</t>
    <rPh sb="0" eb="1">
      <t>ト</t>
    </rPh>
    <rPh sb="1" eb="2">
      <t>キヨ</t>
    </rPh>
    <rPh sb="3" eb="5">
      <t>ギフ</t>
    </rPh>
    <phoneticPr fontId="2"/>
  </si>
  <si>
    <t>富栄(宮崎）</t>
    <rPh sb="0" eb="1">
      <t>トミ</t>
    </rPh>
    <rPh sb="1" eb="2">
      <t>サカエ</t>
    </rPh>
    <rPh sb="3" eb="5">
      <t>ミヤザキ</t>
    </rPh>
    <phoneticPr fontId="2"/>
  </si>
  <si>
    <t>初栄</t>
    <rPh sb="0" eb="1">
      <t>ハツ</t>
    </rPh>
    <rPh sb="1" eb="2">
      <t>サカ</t>
    </rPh>
    <phoneticPr fontId="2"/>
  </si>
  <si>
    <t>ほうらい３</t>
    <phoneticPr fontId="2"/>
  </si>
  <si>
    <t>宝来３</t>
    <rPh sb="0" eb="1">
      <t>タカラ</t>
    </rPh>
    <rPh sb="1" eb="2">
      <t>ク</t>
    </rPh>
    <phoneticPr fontId="2"/>
  </si>
  <si>
    <t>とみたか</t>
    <phoneticPr fontId="2"/>
  </si>
  <si>
    <t>登美貴</t>
    <rPh sb="0" eb="2">
      <t>トミ</t>
    </rPh>
    <rPh sb="2" eb="3">
      <t>タカ</t>
    </rPh>
    <phoneticPr fontId="2"/>
  </si>
  <si>
    <t>富林</t>
    <rPh sb="0" eb="1">
      <t>トミ</t>
    </rPh>
    <rPh sb="1" eb="2">
      <t>ハヤシ</t>
    </rPh>
    <phoneticPr fontId="2"/>
  </si>
  <si>
    <t>富光</t>
    <rPh sb="0" eb="1">
      <t>トミ</t>
    </rPh>
    <rPh sb="1" eb="2">
      <t>ヒカリ</t>
    </rPh>
    <phoneticPr fontId="2"/>
  </si>
  <si>
    <t>富吉</t>
    <rPh sb="0" eb="2">
      <t>トミヨシ</t>
    </rPh>
    <phoneticPr fontId="2"/>
  </si>
  <si>
    <t>ともみかつ</t>
    <phoneticPr fontId="2"/>
  </si>
  <si>
    <t>智美勝</t>
    <rPh sb="0" eb="2">
      <t>トモミ</t>
    </rPh>
    <rPh sb="2" eb="3">
      <t>カツ</t>
    </rPh>
    <phoneticPr fontId="2"/>
  </si>
  <si>
    <t>ふくみかつ</t>
    <phoneticPr fontId="2"/>
  </si>
  <si>
    <t>福美勝</t>
    <rPh sb="0" eb="1">
      <t>フク</t>
    </rPh>
    <rPh sb="1" eb="2">
      <t>ミ</t>
    </rPh>
    <rPh sb="2" eb="3">
      <t>カツ</t>
    </rPh>
    <phoneticPr fontId="2"/>
  </si>
  <si>
    <t>とよえい</t>
    <phoneticPr fontId="2"/>
  </si>
  <si>
    <t>豊栄</t>
    <rPh sb="0" eb="1">
      <t>ホウ</t>
    </rPh>
    <rPh sb="1" eb="2">
      <t>エイ</t>
    </rPh>
    <phoneticPr fontId="2"/>
  </si>
  <si>
    <t>にしうす</t>
    <phoneticPr fontId="2"/>
  </si>
  <si>
    <t>とよかつさかえ</t>
    <phoneticPr fontId="2"/>
  </si>
  <si>
    <t>豊勝栄</t>
    <rPh sb="0" eb="1">
      <t>トヨ</t>
    </rPh>
    <rPh sb="1" eb="2">
      <t>カツ</t>
    </rPh>
    <rPh sb="2" eb="3">
      <t>サカ</t>
    </rPh>
    <phoneticPr fontId="2"/>
  </si>
  <si>
    <t>P黒782現検２１</t>
    <rPh sb="1" eb="2">
      <t>クロ</t>
    </rPh>
    <rPh sb="5" eb="6">
      <t>ウツツ</t>
    </rPh>
    <rPh sb="6" eb="7">
      <t>ケン</t>
    </rPh>
    <phoneticPr fontId="2"/>
  </si>
  <si>
    <t>豊参</t>
    <rPh sb="0" eb="1">
      <t>ユタ</t>
    </rPh>
    <rPh sb="1" eb="2">
      <t>サン</t>
    </rPh>
    <phoneticPr fontId="2"/>
  </si>
  <si>
    <t>第１吉倉</t>
    <rPh sb="0" eb="1">
      <t>ダイ</t>
    </rPh>
    <rPh sb="2" eb="4">
      <t>ヨシクラ</t>
    </rPh>
    <phoneticPr fontId="2"/>
  </si>
  <si>
    <t>はくすい</t>
    <phoneticPr fontId="2"/>
  </si>
  <si>
    <t>白水</t>
    <rPh sb="0" eb="2">
      <t>シロミズ</t>
    </rPh>
    <phoneticPr fontId="2"/>
  </si>
  <si>
    <t>鹿児島始祖</t>
    <rPh sb="0" eb="3">
      <t>カゴシマ</t>
    </rPh>
    <rPh sb="3" eb="5">
      <t>シソ</t>
    </rPh>
    <phoneticPr fontId="2"/>
  </si>
  <si>
    <t>とよざくら</t>
    <phoneticPr fontId="2"/>
  </si>
  <si>
    <t>豊桜</t>
    <rPh sb="0" eb="2">
      <t>トヨザクラ</t>
    </rPh>
    <phoneticPr fontId="2"/>
  </si>
  <si>
    <t>だい１０いそたに</t>
    <phoneticPr fontId="2"/>
  </si>
  <si>
    <t>第１０磯谷</t>
    <rPh sb="0" eb="1">
      <t>ダイ</t>
    </rPh>
    <rPh sb="3" eb="4">
      <t>イソ</t>
    </rPh>
    <rPh sb="4" eb="5">
      <t>タニ</t>
    </rPh>
    <phoneticPr fontId="2"/>
  </si>
  <si>
    <t>れいさい</t>
    <phoneticPr fontId="2"/>
  </si>
  <si>
    <t>礼斉</t>
    <rPh sb="0" eb="1">
      <t>レイ</t>
    </rPh>
    <rPh sb="1" eb="2">
      <t>サイ</t>
    </rPh>
    <phoneticPr fontId="2"/>
  </si>
  <si>
    <t>長栄４</t>
    <rPh sb="0" eb="2">
      <t>チョウエイ</t>
    </rPh>
    <phoneticPr fontId="2"/>
  </si>
  <si>
    <t>とよしげくに</t>
    <phoneticPr fontId="2"/>
  </si>
  <si>
    <t>豊茂国</t>
    <rPh sb="0" eb="2">
      <t>トヨシゲ</t>
    </rPh>
    <rPh sb="2" eb="3">
      <t>コク</t>
    </rPh>
    <phoneticPr fontId="2"/>
  </si>
  <si>
    <t>佐賀県</t>
    <rPh sb="0" eb="3">
      <t>サガケン</t>
    </rPh>
    <phoneticPr fontId="2"/>
  </si>
  <si>
    <t>第１３瀬納</t>
    <rPh sb="0" eb="1">
      <t>ダイ</t>
    </rPh>
    <rPh sb="3" eb="4">
      <t>セ</t>
    </rPh>
    <rPh sb="4" eb="5">
      <t>ノウ</t>
    </rPh>
    <phoneticPr fontId="2"/>
  </si>
  <si>
    <t>豊高</t>
    <rPh sb="0" eb="1">
      <t>ユタ</t>
    </rPh>
    <rPh sb="1" eb="2">
      <t>タカ</t>
    </rPh>
    <phoneticPr fontId="2"/>
  </si>
  <si>
    <t>ふくたか</t>
    <phoneticPr fontId="2"/>
  </si>
  <si>
    <t>福高</t>
    <rPh sb="0" eb="1">
      <t>フク</t>
    </rPh>
    <rPh sb="1" eb="2">
      <t>タカ</t>
    </rPh>
    <phoneticPr fontId="2"/>
  </si>
  <si>
    <t>とよはな</t>
    <phoneticPr fontId="2"/>
  </si>
  <si>
    <t>豊華</t>
    <rPh sb="0" eb="1">
      <t>トヨ</t>
    </rPh>
    <rPh sb="1" eb="2">
      <t>ハナ</t>
    </rPh>
    <phoneticPr fontId="2"/>
  </si>
  <si>
    <t>とよのくに</t>
    <phoneticPr fontId="2"/>
  </si>
  <si>
    <t>豊乃国</t>
    <rPh sb="0" eb="1">
      <t>トヨ</t>
    </rPh>
    <rPh sb="1" eb="2">
      <t>ノ</t>
    </rPh>
    <rPh sb="2" eb="3">
      <t>クニ</t>
    </rPh>
    <phoneticPr fontId="2"/>
  </si>
  <si>
    <t>とよはる３</t>
    <phoneticPr fontId="2"/>
  </si>
  <si>
    <t>豊春３</t>
    <rPh sb="0" eb="1">
      <t>ユタ</t>
    </rPh>
    <rPh sb="1" eb="2">
      <t>ハル</t>
    </rPh>
    <phoneticPr fontId="2"/>
  </si>
  <si>
    <t>豊光</t>
    <rPh sb="0" eb="1">
      <t>ユタ</t>
    </rPh>
    <rPh sb="1" eb="2">
      <t>ヒカリ</t>
    </rPh>
    <phoneticPr fontId="2"/>
  </si>
  <si>
    <t>みやはな</t>
    <phoneticPr fontId="2"/>
  </si>
  <si>
    <t>宮華</t>
    <rPh sb="0" eb="1">
      <t>ミヤ</t>
    </rPh>
    <rPh sb="1" eb="2">
      <t>ハナ</t>
    </rPh>
    <phoneticPr fontId="2"/>
  </si>
  <si>
    <t>豊福(鹿児島）</t>
    <rPh sb="0" eb="1">
      <t>トヨ</t>
    </rPh>
    <rPh sb="1" eb="2">
      <t>フク</t>
    </rPh>
    <rPh sb="3" eb="6">
      <t>カゴシマ</t>
    </rPh>
    <phoneticPr fontId="2"/>
  </si>
  <si>
    <t>ふくもり</t>
    <phoneticPr fontId="2"/>
  </si>
  <si>
    <t>福森</t>
    <rPh sb="0" eb="1">
      <t>フク</t>
    </rPh>
    <rPh sb="1" eb="2">
      <t>モリ</t>
    </rPh>
    <phoneticPr fontId="2"/>
  </si>
  <si>
    <t>どろんぱ</t>
    <phoneticPr fontId="2"/>
  </si>
  <si>
    <t>土龍波</t>
    <rPh sb="0" eb="1">
      <t>ツチ</t>
    </rPh>
    <rPh sb="1" eb="2">
      <t>リュウ</t>
    </rPh>
    <rPh sb="2" eb="3">
      <t>パ</t>
    </rPh>
    <phoneticPr fontId="2"/>
  </si>
  <si>
    <t>若藤</t>
    <rPh sb="0" eb="1">
      <t>ワカ</t>
    </rPh>
    <rPh sb="1" eb="2">
      <t>フジ</t>
    </rPh>
    <phoneticPr fontId="2"/>
  </si>
  <si>
    <t>なおたろう</t>
    <phoneticPr fontId="2"/>
  </si>
  <si>
    <t>直太郎</t>
    <rPh sb="0" eb="1">
      <t>ナオ</t>
    </rPh>
    <rPh sb="1" eb="3">
      <t>タロウ</t>
    </rPh>
    <phoneticPr fontId="2"/>
  </si>
  <si>
    <t>なおら６の７</t>
    <phoneticPr fontId="2"/>
  </si>
  <si>
    <t>直良６の７</t>
    <rPh sb="0" eb="1">
      <t>ナオ</t>
    </rPh>
    <rPh sb="1" eb="2">
      <t>ヨ</t>
    </rPh>
    <phoneticPr fontId="2"/>
  </si>
  <si>
    <t>糸美</t>
    <rPh sb="0" eb="1">
      <t>イト</t>
    </rPh>
    <rPh sb="1" eb="2">
      <t>ビ</t>
    </rPh>
    <phoneticPr fontId="2"/>
  </si>
  <si>
    <t>大雄</t>
    <rPh sb="0" eb="1">
      <t>ダイ</t>
    </rPh>
    <rPh sb="1" eb="2">
      <t>ユウ</t>
    </rPh>
    <phoneticPr fontId="2"/>
  </si>
  <si>
    <t>深貞政</t>
    <rPh sb="0" eb="1">
      <t>フカ</t>
    </rPh>
    <rPh sb="1" eb="2">
      <t>サダ</t>
    </rPh>
    <phoneticPr fontId="2"/>
  </si>
  <si>
    <t>なかあき</t>
    <phoneticPr fontId="2"/>
  </si>
  <si>
    <t>中昭</t>
    <rPh sb="0" eb="1">
      <t>ナカ</t>
    </rPh>
    <rPh sb="1" eb="2">
      <t>ショウ</t>
    </rPh>
    <phoneticPr fontId="2"/>
  </si>
  <si>
    <t>ながお</t>
    <phoneticPr fontId="2"/>
  </si>
  <si>
    <t>長尾</t>
    <rPh sb="0" eb="2">
      <t>ナガオ</t>
    </rPh>
    <phoneticPr fontId="2"/>
  </si>
  <si>
    <t>安冨</t>
    <rPh sb="0" eb="2">
      <t>ヤストミ</t>
    </rPh>
    <phoneticPr fontId="2"/>
  </si>
  <si>
    <t>なかかね</t>
    <phoneticPr fontId="2"/>
  </si>
  <si>
    <t>中包</t>
    <rPh sb="0" eb="1">
      <t>ナカ</t>
    </rPh>
    <rPh sb="1" eb="2">
      <t>ツツ</t>
    </rPh>
    <phoneticPr fontId="2"/>
  </si>
  <si>
    <t>ながざくら</t>
    <phoneticPr fontId="2"/>
  </si>
  <si>
    <t>長桜</t>
    <rPh sb="0" eb="1">
      <t>ナガ</t>
    </rPh>
    <rPh sb="1" eb="2">
      <t>サクラ</t>
    </rPh>
    <phoneticPr fontId="2"/>
  </si>
  <si>
    <t>ふくとく</t>
    <phoneticPr fontId="2"/>
  </si>
  <si>
    <t>福徳</t>
    <rPh sb="0" eb="1">
      <t>フク</t>
    </rPh>
    <rPh sb="1" eb="2">
      <t>トク</t>
    </rPh>
    <phoneticPr fontId="2"/>
  </si>
  <si>
    <t>ながた３</t>
    <phoneticPr fontId="2"/>
  </si>
  <si>
    <t>長田３</t>
    <rPh sb="0" eb="2">
      <t>ナガタ</t>
    </rPh>
    <phoneticPr fontId="2"/>
  </si>
  <si>
    <t>ふくさち</t>
    <phoneticPr fontId="2"/>
  </si>
  <si>
    <t>福幸</t>
    <rPh sb="0" eb="1">
      <t>フク</t>
    </rPh>
    <rPh sb="1" eb="2">
      <t>コウ</t>
    </rPh>
    <phoneticPr fontId="2"/>
  </si>
  <si>
    <t>ながどい</t>
    <phoneticPr fontId="2"/>
  </si>
  <si>
    <t>永土井</t>
    <rPh sb="0" eb="3">
      <t>ナガドイ</t>
    </rPh>
    <phoneticPr fontId="2"/>
  </si>
  <si>
    <t>谷安土井</t>
  </si>
  <si>
    <t xml:space="preserve">義久 </t>
  </si>
  <si>
    <t>第7糸桜</t>
  </si>
  <si>
    <t>なかとみ</t>
    <phoneticPr fontId="2"/>
  </si>
  <si>
    <t>中富</t>
    <rPh sb="0" eb="2">
      <t>ナカトミ</t>
    </rPh>
    <phoneticPr fontId="2"/>
  </si>
  <si>
    <t>ながひかり２</t>
    <phoneticPr fontId="2"/>
  </si>
  <si>
    <t>長光２</t>
    <rPh sb="0" eb="1">
      <t>ナガ</t>
    </rPh>
    <rPh sb="1" eb="2">
      <t>ヒカリ</t>
    </rPh>
    <phoneticPr fontId="2"/>
  </si>
  <si>
    <t>長久</t>
    <rPh sb="0" eb="2">
      <t>ナガヒサ</t>
    </rPh>
    <phoneticPr fontId="2"/>
  </si>
  <si>
    <t>長久（宮崎）</t>
    <rPh sb="0" eb="1">
      <t>ナガ</t>
    </rPh>
    <rPh sb="1" eb="2">
      <t>ヒサ</t>
    </rPh>
    <rPh sb="3" eb="5">
      <t>ミヤザキ</t>
    </rPh>
    <phoneticPr fontId="2"/>
  </si>
  <si>
    <t>まえたに</t>
    <phoneticPr fontId="2"/>
  </si>
  <si>
    <t>前谷</t>
    <rPh sb="0" eb="1">
      <t>マエ</t>
    </rPh>
    <rPh sb="1" eb="2">
      <t>タニ</t>
    </rPh>
    <phoneticPr fontId="2"/>
  </si>
  <si>
    <t>なかや１</t>
    <phoneticPr fontId="2"/>
  </si>
  <si>
    <t>中屋１</t>
    <rPh sb="0" eb="2">
      <t>ナカヤ</t>
    </rPh>
    <phoneticPr fontId="2"/>
  </si>
  <si>
    <t>長頼</t>
    <rPh sb="0" eb="1">
      <t>ナガ</t>
    </rPh>
    <rPh sb="1" eb="2">
      <t>タヨ</t>
    </rPh>
    <phoneticPr fontId="2"/>
  </si>
  <si>
    <t>なすひかり</t>
    <phoneticPr fontId="2"/>
  </si>
  <si>
    <t>那須光</t>
    <rPh sb="0" eb="2">
      <t>ナス</t>
    </rPh>
    <rPh sb="2" eb="3">
      <t>ヒカリ</t>
    </rPh>
    <phoneticPr fontId="2"/>
  </si>
  <si>
    <t>美津福</t>
    <rPh sb="0" eb="3">
      <t>ミツフク</t>
    </rPh>
    <phoneticPr fontId="2"/>
  </si>
  <si>
    <t>なすまさる</t>
    <phoneticPr fontId="2"/>
  </si>
  <si>
    <t>那須勝</t>
    <rPh sb="0" eb="2">
      <t>ナス</t>
    </rPh>
    <rPh sb="2" eb="3">
      <t>マサル</t>
    </rPh>
    <phoneticPr fontId="2"/>
  </si>
  <si>
    <t>安茂勝</t>
    <rPh sb="0" eb="1">
      <t>ヤス</t>
    </rPh>
    <rPh sb="1" eb="2">
      <t>シゲ</t>
    </rPh>
    <rPh sb="2" eb="3">
      <t>カツ</t>
    </rPh>
    <phoneticPr fontId="2"/>
  </si>
  <si>
    <t>なつあきはな</t>
    <phoneticPr fontId="2"/>
  </si>
  <si>
    <t>夏秋花</t>
    <rPh sb="0" eb="1">
      <t>ナツフク９</t>
    </rPh>
    <rPh sb="1" eb="2">
      <t>アキ</t>
    </rPh>
    <rPh sb="2" eb="3">
      <t>ハナ</t>
    </rPh>
    <phoneticPr fontId="2"/>
  </si>
  <si>
    <t>なつふく９</t>
    <phoneticPr fontId="2"/>
  </si>
  <si>
    <t>夏福９</t>
    <rPh sb="0" eb="1">
      <t>ナツフク９</t>
    </rPh>
    <phoneticPr fontId="2"/>
  </si>
  <si>
    <t>なつふじふく</t>
    <phoneticPr fontId="2"/>
  </si>
  <si>
    <t>夏藤福</t>
    <rPh sb="0" eb="1">
      <t>ナツ</t>
    </rPh>
    <rPh sb="1" eb="2">
      <t>フジ</t>
    </rPh>
    <rPh sb="2" eb="3">
      <t>フク</t>
    </rPh>
    <phoneticPr fontId="2"/>
  </si>
  <si>
    <t>隆桜</t>
    <rPh sb="0" eb="1">
      <t>タカ</t>
    </rPh>
    <rPh sb="1" eb="2">
      <t>サクラ</t>
    </rPh>
    <phoneticPr fontId="2"/>
  </si>
  <si>
    <t>賢治</t>
    <rPh sb="0" eb="1">
      <t>カシコ</t>
    </rPh>
    <rPh sb="1" eb="2">
      <t>オサム</t>
    </rPh>
    <phoneticPr fontId="2"/>
  </si>
  <si>
    <t>P黒６３５</t>
    <rPh sb="1" eb="2">
      <t>クロ</t>
    </rPh>
    <phoneticPr fontId="2"/>
  </si>
  <si>
    <t>新沢</t>
    <phoneticPr fontId="2"/>
  </si>
  <si>
    <t>なみしげ</t>
    <phoneticPr fontId="2"/>
  </si>
  <si>
    <t>波茂</t>
    <rPh sb="0" eb="1">
      <t>ナミ</t>
    </rPh>
    <rPh sb="1" eb="2">
      <t>シゲ</t>
    </rPh>
    <phoneticPr fontId="2"/>
  </si>
  <si>
    <t>なみしげしげ</t>
    <phoneticPr fontId="2"/>
  </si>
  <si>
    <t>波重茂</t>
    <rPh sb="0" eb="1">
      <t>ナミ</t>
    </rPh>
    <rPh sb="1" eb="2">
      <t>シゲ</t>
    </rPh>
    <rPh sb="2" eb="3">
      <t>シゲ</t>
    </rPh>
    <phoneticPr fontId="2"/>
  </si>
  <si>
    <t>新稲田２１</t>
    <rPh sb="0" eb="1">
      <t>シン</t>
    </rPh>
    <rPh sb="1" eb="2">
      <t>イネ</t>
    </rPh>
    <rPh sb="2" eb="3">
      <t>タ</t>
    </rPh>
    <phoneticPr fontId="2"/>
  </si>
  <si>
    <t>なみむね</t>
    <phoneticPr fontId="2"/>
  </si>
  <si>
    <t>波宗</t>
    <rPh sb="0" eb="1">
      <t>ナミ</t>
    </rPh>
    <rPh sb="1" eb="2">
      <t>ムネ</t>
    </rPh>
    <phoneticPr fontId="2"/>
  </si>
  <si>
    <t>南高</t>
    <rPh sb="0" eb="1">
      <t>ミナミ</t>
    </rPh>
    <rPh sb="1" eb="2">
      <t>タカ</t>
    </rPh>
    <phoneticPr fontId="2"/>
  </si>
  <si>
    <t>なんばたけ</t>
    <phoneticPr fontId="2"/>
  </si>
  <si>
    <t>南波竹</t>
    <rPh sb="0" eb="2">
      <t>ナンバ</t>
    </rPh>
    <rPh sb="2" eb="3">
      <t>タケ</t>
    </rPh>
    <phoneticPr fontId="2"/>
  </si>
  <si>
    <t>なんぶけだか</t>
    <phoneticPr fontId="2"/>
  </si>
  <si>
    <t>南部気高（岩手）</t>
    <rPh sb="0" eb="2">
      <t>ナンブ</t>
    </rPh>
    <rPh sb="2" eb="4">
      <t>ケダカ</t>
    </rPh>
    <rPh sb="5" eb="7">
      <t>イワテ</t>
    </rPh>
    <phoneticPr fontId="2"/>
  </si>
  <si>
    <t>なんぶふじ</t>
    <phoneticPr fontId="2"/>
  </si>
  <si>
    <t>南部藤</t>
    <rPh sb="0" eb="2">
      <t>ナンブ</t>
    </rPh>
    <rPh sb="2" eb="3">
      <t>フジ</t>
    </rPh>
    <phoneticPr fontId="2"/>
  </si>
  <si>
    <t>新倉</t>
    <rPh sb="0" eb="2">
      <t>ニイクラ</t>
    </rPh>
    <phoneticPr fontId="2"/>
  </si>
  <si>
    <t>新稲田４</t>
    <rPh sb="1" eb="2">
      <t>イネ</t>
    </rPh>
    <rPh sb="2" eb="3">
      <t>タ</t>
    </rPh>
    <phoneticPr fontId="2"/>
  </si>
  <si>
    <t>高森（岡山）</t>
    <rPh sb="0" eb="1">
      <t>タカ</t>
    </rPh>
    <rPh sb="1" eb="2">
      <t>モリ</t>
    </rPh>
    <rPh sb="3" eb="5">
      <t>オカヤマ</t>
    </rPh>
    <phoneticPr fontId="2"/>
  </si>
  <si>
    <t>新見</t>
    <rPh sb="0" eb="2">
      <t>ニイミ</t>
    </rPh>
    <phoneticPr fontId="2"/>
  </si>
  <si>
    <t>にいみ４</t>
    <phoneticPr fontId="2"/>
  </si>
  <si>
    <t>新美４</t>
    <rPh sb="0" eb="2">
      <t>ニイミ</t>
    </rPh>
    <phoneticPr fontId="2"/>
  </si>
  <si>
    <t>にしえぞの</t>
    <phoneticPr fontId="2"/>
  </si>
  <si>
    <t>西江園</t>
    <rPh sb="0" eb="1">
      <t>ニシエゾノ</t>
    </rPh>
    <rPh sb="1" eb="3">
      <t>エゾノ_x0006_</t>
    </rPh>
    <phoneticPr fontId="2"/>
  </si>
  <si>
    <t>富金</t>
    <rPh sb="0" eb="2">
      <t>トミカネ</t>
    </rPh>
    <phoneticPr fontId="2"/>
  </si>
  <si>
    <t>気高</t>
    <rPh sb="0" eb="1">
      <t>ケ</t>
    </rPh>
    <rPh sb="1" eb="2">
      <t>タカ</t>
    </rPh>
    <phoneticPr fontId="2"/>
  </si>
  <si>
    <t>にしきの６</t>
    <phoneticPr fontId="2"/>
  </si>
  <si>
    <t>錦野６</t>
    <rPh sb="0" eb="1">
      <t>ニシキ</t>
    </rPh>
    <rPh sb="1" eb="2">
      <t>ノ</t>
    </rPh>
    <phoneticPr fontId="2"/>
  </si>
  <si>
    <t>西気高</t>
    <rPh sb="0" eb="1">
      <t>ニシ</t>
    </rPh>
    <rPh sb="1" eb="3">
      <t>ケダカ</t>
    </rPh>
    <phoneticPr fontId="2"/>
  </si>
  <si>
    <t>にじのくに</t>
    <phoneticPr fontId="2"/>
  </si>
  <si>
    <t>虹之国</t>
    <rPh sb="0" eb="1">
      <t>ニジ</t>
    </rPh>
    <rPh sb="1" eb="2">
      <t>ノ</t>
    </rPh>
    <rPh sb="2" eb="3">
      <t>クニ</t>
    </rPh>
    <phoneticPr fontId="2"/>
  </si>
  <si>
    <t>にしはな８</t>
    <phoneticPr fontId="2"/>
  </si>
  <si>
    <t>西花８</t>
    <rPh sb="0" eb="1">
      <t>ニシ</t>
    </rPh>
    <rPh sb="1" eb="2">
      <t>ハナ</t>
    </rPh>
    <phoneticPr fontId="2"/>
  </si>
  <si>
    <t>西秀</t>
    <rPh sb="0" eb="1">
      <t>ニシ</t>
    </rPh>
    <rPh sb="1" eb="2">
      <t>シュウ</t>
    </rPh>
    <phoneticPr fontId="2"/>
  </si>
  <si>
    <t>第１４光竜</t>
    <rPh sb="0" eb="1">
      <t>ダイ</t>
    </rPh>
    <rPh sb="3" eb="4">
      <t>ヒカリ</t>
    </rPh>
    <rPh sb="4" eb="5">
      <t>リュウ</t>
    </rPh>
    <phoneticPr fontId="2"/>
  </si>
  <si>
    <t>宝栄</t>
    <rPh sb="0" eb="2">
      <t>ホウエイ</t>
    </rPh>
    <phoneticPr fontId="2"/>
  </si>
  <si>
    <t>にじゅいちせいき</t>
    <phoneticPr fontId="2"/>
  </si>
  <si>
    <t>２１世紀</t>
    <rPh sb="2" eb="4">
      <t>セイキ</t>
    </rPh>
    <phoneticPr fontId="2"/>
  </si>
  <si>
    <t>白金９</t>
    <rPh sb="0" eb="1">
      <t>シロ</t>
    </rPh>
    <rPh sb="1" eb="2">
      <t>カネ</t>
    </rPh>
    <phoneticPr fontId="2"/>
  </si>
  <si>
    <t>にじゅうやすひら</t>
    <phoneticPr fontId="2"/>
  </si>
  <si>
    <t>２０安平</t>
    <rPh sb="2" eb="4">
      <t>ヤスヒラ</t>
    </rPh>
    <phoneticPr fontId="2"/>
  </si>
  <si>
    <t>茂茅波</t>
    <rPh sb="0" eb="1">
      <t>シゲル</t>
    </rPh>
    <rPh sb="1" eb="2">
      <t>カヤ</t>
    </rPh>
    <rPh sb="2" eb="3">
      <t>ナミ</t>
    </rPh>
    <phoneticPr fontId="2"/>
  </si>
  <si>
    <t>にっこう</t>
    <phoneticPr fontId="2"/>
  </si>
  <si>
    <t>日光</t>
    <rPh sb="0" eb="2">
      <t>ニッコウ</t>
    </rPh>
    <phoneticPr fontId="2"/>
  </si>
  <si>
    <t>にてんいちりゅう</t>
    <phoneticPr fontId="2"/>
  </si>
  <si>
    <t>二天一流</t>
    <rPh sb="0" eb="1">
      <t>ニ</t>
    </rPh>
    <rPh sb="1" eb="2">
      <t>テン</t>
    </rPh>
    <rPh sb="2" eb="4">
      <t>イチリュウ</t>
    </rPh>
    <phoneticPr fontId="2"/>
  </si>
  <si>
    <t>まつとしまる</t>
    <phoneticPr fontId="2"/>
  </si>
  <si>
    <t>松寿丸</t>
    <rPh sb="0" eb="1">
      <t>マツ</t>
    </rPh>
    <rPh sb="1" eb="2">
      <t>コトブキ</t>
    </rPh>
    <rPh sb="2" eb="3">
      <t>マル</t>
    </rPh>
    <phoneticPr fontId="2"/>
  </si>
  <si>
    <t>かなやま</t>
    <phoneticPr fontId="2"/>
  </si>
  <si>
    <t>のざき１１</t>
    <phoneticPr fontId="2"/>
  </si>
  <si>
    <t>野崎１１</t>
    <rPh sb="0" eb="2">
      <t>ノザキ</t>
    </rPh>
    <phoneticPr fontId="2"/>
  </si>
  <si>
    <t>第3安達</t>
    <rPh sb="0" eb="1">
      <t>ダイ</t>
    </rPh>
    <rPh sb="2" eb="4">
      <t>アダチ</t>
    </rPh>
    <phoneticPr fontId="2"/>
  </si>
  <si>
    <t>のざき７</t>
    <phoneticPr fontId="2"/>
  </si>
  <si>
    <t>野崎７</t>
    <rPh sb="0" eb="2">
      <t>ノザキ</t>
    </rPh>
    <phoneticPr fontId="2"/>
  </si>
  <si>
    <t>野月６</t>
    <rPh sb="0" eb="1">
      <t>ノ</t>
    </rPh>
    <rPh sb="1" eb="2">
      <t>ツキ</t>
    </rPh>
    <phoneticPr fontId="2"/>
  </si>
  <si>
    <t>のぶかつなか</t>
    <phoneticPr fontId="2"/>
  </si>
  <si>
    <t>信勝中</t>
    <rPh sb="0" eb="1">
      <t>ノブ</t>
    </rPh>
    <rPh sb="1" eb="2">
      <t>カツ</t>
    </rPh>
    <rPh sb="2" eb="3">
      <t>ナカ</t>
    </rPh>
    <phoneticPr fontId="2"/>
  </si>
  <si>
    <t>かつしろ</t>
    <phoneticPr fontId="2"/>
  </si>
  <si>
    <t>勝白</t>
    <rPh sb="0" eb="1">
      <t>カツ</t>
    </rPh>
    <rPh sb="1" eb="2">
      <t>シロ</t>
    </rPh>
    <phoneticPr fontId="2"/>
  </si>
  <si>
    <t>９なかまる</t>
    <phoneticPr fontId="2"/>
  </si>
  <si>
    <t>広島１０回８区</t>
    <rPh sb="0" eb="2">
      <t>ヒロシマ</t>
    </rPh>
    <rPh sb="4" eb="5">
      <t>カイ</t>
    </rPh>
    <rPh sb="6" eb="7">
      <t>ク</t>
    </rPh>
    <phoneticPr fontId="2"/>
  </si>
  <si>
    <t>のぶひらしげ</t>
    <phoneticPr fontId="2"/>
  </si>
  <si>
    <t>信平茂</t>
    <rPh sb="0" eb="3">
      <t>ノブヒラシゲ</t>
    </rPh>
    <phoneticPr fontId="2"/>
  </si>
  <si>
    <t>しろたみ１５</t>
    <phoneticPr fontId="2"/>
  </si>
  <si>
    <t>城民１５</t>
    <rPh sb="0" eb="2">
      <t>シロタミ</t>
    </rPh>
    <phoneticPr fontId="2"/>
  </si>
  <si>
    <t>のまつる</t>
    <phoneticPr fontId="2"/>
  </si>
  <si>
    <t>野間鶴</t>
    <rPh sb="0" eb="2">
      <t>ノマ</t>
    </rPh>
    <rPh sb="2" eb="3">
      <t>ツル</t>
    </rPh>
    <phoneticPr fontId="2"/>
  </si>
  <si>
    <t>金栄</t>
    <rPh sb="0" eb="1">
      <t>キン</t>
    </rPh>
    <rPh sb="1" eb="2">
      <t>エイ</t>
    </rPh>
    <phoneticPr fontId="2"/>
  </si>
  <si>
    <t>ひでむら</t>
    <phoneticPr fontId="2"/>
  </si>
  <si>
    <t>秀村</t>
    <rPh sb="0" eb="2">
      <t>ヒデムラ</t>
    </rPh>
    <phoneticPr fontId="2"/>
  </si>
  <si>
    <t>のりかつ</t>
    <phoneticPr fontId="2"/>
  </si>
  <si>
    <t>範勝</t>
    <rPh sb="0" eb="1">
      <t>ノリ</t>
    </rPh>
    <rPh sb="1" eb="2">
      <t>カツ</t>
    </rPh>
    <phoneticPr fontId="2"/>
  </si>
  <si>
    <t>西川</t>
    <rPh sb="0" eb="1">
      <t>ニシ</t>
    </rPh>
    <rPh sb="1" eb="2">
      <t>カワ</t>
    </rPh>
    <phoneticPr fontId="2"/>
  </si>
  <si>
    <t>のりかげひら</t>
    <phoneticPr fontId="2"/>
  </si>
  <si>
    <t>紀景平</t>
    <rPh sb="0" eb="1">
      <t>キ</t>
    </rPh>
    <rPh sb="1" eb="2">
      <t>ケイ</t>
    </rPh>
    <rPh sb="2" eb="3">
      <t>ヒラ</t>
    </rPh>
    <phoneticPr fontId="2"/>
  </si>
  <si>
    <t>のりひら</t>
    <phoneticPr fontId="2"/>
  </si>
  <si>
    <t>紀平</t>
    <rPh sb="0" eb="1">
      <t>ノリ</t>
    </rPh>
    <rPh sb="1" eb="2">
      <t>ヒラ</t>
    </rPh>
    <phoneticPr fontId="2"/>
  </si>
  <si>
    <t>AGジャパン</t>
    <phoneticPr fontId="2"/>
  </si>
  <si>
    <t>ばいう</t>
    <phoneticPr fontId="2"/>
  </si>
  <si>
    <t>梅雨</t>
    <rPh sb="0" eb="2">
      <t>バイウ</t>
    </rPh>
    <phoneticPr fontId="2"/>
  </si>
  <si>
    <t>翠郷系</t>
    <rPh sb="0" eb="1">
      <t>スイ</t>
    </rPh>
    <rPh sb="1" eb="2">
      <t>ゴウ</t>
    </rPh>
    <rPh sb="2" eb="3">
      <t>ケイ</t>
    </rPh>
    <phoneticPr fontId="2"/>
  </si>
  <si>
    <t>はくかん</t>
    <phoneticPr fontId="2"/>
  </si>
  <si>
    <t>白管</t>
    <rPh sb="0" eb="1">
      <t>ハク</t>
    </rPh>
    <rPh sb="1" eb="2">
      <t>カン</t>
    </rPh>
    <phoneticPr fontId="2"/>
  </si>
  <si>
    <t>はくこう</t>
    <phoneticPr fontId="2"/>
  </si>
  <si>
    <t>博光</t>
    <rPh sb="0" eb="2">
      <t>ヒロミツ</t>
    </rPh>
    <phoneticPr fontId="2"/>
  </si>
  <si>
    <t>白水</t>
    <rPh sb="0" eb="2">
      <t>ハクスイ</t>
    </rPh>
    <phoneticPr fontId="2"/>
  </si>
  <si>
    <t>博司２</t>
    <rPh sb="0" eb="1">
      <t>ハク</t>
    </rPh>
    <rPh sb="1" eb="2">
      <t>ツカサ</t>
    </rPh>
    <phoneticPr fontId="2"/>
  </si>
  <si>
    <t>はくと</t>
    <phoneticPr fontId="2"/>
  </si>
  <si>
    <t>白兎</t>
    <rPh sb="0" eb="2">
      <t>シロウサギ</t>
    </rPh>
    <phoneticPr fontId="2"/>
  </si>
  <si>
    <t>やすふく２００２</t>
    <phoneticPr fontId="2"/>
  </si>
  <si>
    <t>安福２００２</t>
    <rPh sb="0" eb="2">
      <t>ヤスフク</t>
    </rPh>
    <phoneticPr fontId="2"/>
  </si>
  <si>
    <t>鳥取１０回全８区</t>
    <rPh sb="0" eb="2">
      <t>トットリ</t>
    </rPh>
    <rPh sb="4" eb="5">
      <t>カイ</t>
    </rPh>
    <rPh sb="5" eb="6">
      <t>ゼン</t>
    </rPh>
    <rPh sb="7" eb="8">
      <t>ク</t>
    </rPh>
    <phoneticPr fontId="2"/>
  </si>
  <si>
    <t>はくほうとっとり</t>
    <phoneticPr fontId="2"/>
  </si>
  <si>
    <t>伯鵬(鳥取）</t>
    <rPh sb="0" eb="1">
      <t>ハク</t>
    </rPh>
    <rPh sb="1" eb="2">
      <t>ホウ</t>
    </rPh>
    <rPh sb="3" eb="5">
      <t>トットリ</t>
    </rPh>
    <phoneticPr fontId="2"/>
  </si>
  <si>
    <t>はくりゅう</t>
    <phoneticPr fontId="2"/>
  </si>
  <si>
    <t>白竜</t>
    <rPh sb="0" eb="1">
      <t>シロ</t>
    </rPh>
    <rPh sb="1" eb="2">
      <t>リュウ</t>
    </rPh>
    <phoneticPr fontId="2"/>
  </si>
  <si>
    <t>まんじゅ</t>
    <phoneticPr fontId="2"/>
  </si>
  <si>
    <t>満壽</t>
    <rPh sb="0" eb="1">
      <t>マン</t>
    </rPh>
    <rPh sb="1" eb="2">
      <t>ジュ</t>
    </rPh>
    <phoneticPr fontId="2"/>
  </si>
  <si>
    <t>ゆうかめ</t>
    <phoneticPr fontId="2"/>
  </si>
  <si>
    <t>勇亀</t>
    <rPh sb="0" eb="1">
      <t>ユウ</t>
    </rPh>
    <rPh sb="1" eb="2">
      <t>カメ</t>
    </rPh>
    <phoneticPr fontId="2"/>
  </si>
  <si>
    <t>はせがわ</t>
    <phoneticPr fontId="2"/>
  </si>
  <si>
    <t>長谷川</t>
    <rPh sb="0" eb="3">
      <t>ハセガワ</t>
    </rPh>
    <phoneticPr fontId="2"/>
  </si>
  <si>
    <t>はせがわかごしま</t>
    <phoneticPr fontId="2"/>
  </si>
  <si>
    <t>長谷川（鹿児島）</t>
    <rPh sb="0" eb="3">
      <t>ハセガワ</t>
    </rPh>
    <rPh sb="4" eb="7">
      <t>カゴシマ</t>
    </rPh>
    <phoneticPr fontId="2"/>
  </si>
  <si>
    <t>はせがわながさき</t>
    <phoneticPr fontId="2"/>
  </si>
  <si>
    <t>長谷川（長崎）</t>
    <rPh sb="0" eb="3">
      <t>ハセガワ</t>
    </rPh>
    <rPh sb="4" eb="6">
      <t>ナガサキ</t>
    </rPh>
    <phoneticPr fontId="2"/>
  </si>
  <si>
    <t>はつえい</t>
    <phoneticPr fontId="2"/>
  </si>
  <si>
    <t>ひさせ</t>
    <phoneticPr fontId="2"/>
  </si>
  <si>
    <t>久瀬</t>
    <rPh sb="0" eb="1">
      <t>ヒサ</t>
    </rPh>
    <rPh sb="1" eb="2">
      <t>セ</t>
    </rPh>
    <phoneticPr fontId="2"/>
  </si>
  <si>
    <t>はつしげ</t>
    <phoneticPr fontId="2"/>
  </si>
  <si>
    <t>初茂</t>
    <rPh sb="0" eb="1">
      <t>ハツ</t>
    </rPh>
    <rPh sb="1" eb="2">
      <t>シゲ</t>
    </rPh>
    <phoneticPr fontId="2"/>
  </si>
  <si>
    <t>はつしゅん</t>
    <phoneticPr fontId="2"/>
  </si>
  <si>
    <t>初春</t>
    <rPh sb="0" eb="1">
      <t>ハツ</t>
    </rPh>
    <rPh sb="1" eb="2">
      <t>ハル</t>
    </rPh>
    <phoneticPr fontId="2"/>
  </si>
  <si>
    <t>ながよし</t>
    <phoneticPr fontId="2"/>
  </si>
  <si>
    <t>長芳</t>
    <rPh sb="0" eb="1">
      <t>ナガ</t>
    </rPh>
    <rPh sb="1" eb="2">
      <t>カンバ</t>
    </rPh>
    <phoneticPr fontId="2"/>
  </si>
  <si>
    <t>はつしゅんみやざき</t>
    <phoneticPr fontId="2"/>
  </si>
  <si>
    <t>初春（宮崎）</t>
    <rPh sb="0" eb="1">
      <t>ハツ</t>
    </rPh>
    <rPh sb="1" eb="2">
      <t>シュン</t>
    </rPh>
    <rPh sb="3" eb="5">
      <t>ミヤザキ</t>
    </rPh>
    <phoneticPr fontId="2"/>
  </si>
  <si>
    <t>晴峰</t>
    <rPh sb="0" eb="1">
      <t>ハル</t>
    </rPh>
    <rPh sb="1" eb="2">
      <t>ミネ</t>
    </rPh>
    <phoneticPr fontId="2"/>
  </si>
  <si>
    <t>だい４７たけのうちの６</t>
    <phoneticPr fontId="2"/>
  </si>
  <si>
    <t>第４７竹之内の６</t>
    <rPh sb="0" eb="1">
      <t>ダイ</t>
    </rPh>
    <rPh sb="3" eb="4">
      <t>タケ</t>
    </rPh>
    <rPh sb="4" eb="5">
      <t>ノ</t>
    </rPh>
    <rPh sb="5" eb="6">
      <t>ウチ</t>
    </rPh>
    <phoneticPr fontId="2"/>
  </si>
  <si>
    <t>そうはく</t>
    <phoneticPr fontId="2"/>
  </si>
  <si>
    <t>双伯</t>
    <rPh sb="0" eb="1">
      <t>ソウ</t>
    </rPh>
    <rPh sb="1" eb="2">
      <t>ハク</t>
    </rPh>
    <phoneticPr fontId="2"/>
  </si>
  <si>
    <t>初日</t>
    <rPh sb="0" eb="2">
      <t>ハツヒ</t>
    </rPh>
    <phoneticPr fontId="2"/>
  </si>
  <si>
    <t>はつひかり</t>
    <phoneticPr fontId="2"/>
  </si>
  <si>
    <t>初光</t>
    <rPh sb="0" eb="1">
      <t>ハツ</t>
    </rPh>
    <rPh sb="1" eb="2">
      <t>ヒカリ</t>
    </rPh>
    <phoneticPr fontId="2"/>
  </si>
  <si>
    <t>はつひろ</t>
    <phoneticPr fontId="2"/>
  </si>
  <si>
    <t>初広</t>
    <rPh sb="0" eb="1">
      <t>ハツ</t>
    </rPh>
    <rPh sb="1" eb="2">
      <t>ヒロ</t>
    </rPh>
    <phoneticPr fontId="2"/>
  </si>
  <si>
    <t>はつふじ</t>
    <phoneticPr fontId="2"/>
  </si>
  <si>
    <t>初藤</t>
    <rPh sb="0" eb="1">
      <t>ハツ</t>
    </rPh>
    <rPh sb="1" eb="2">
      <t>フジ</t>
    </rPh>
    <phoneticPr fontId="2"/>
  </si>
  <si>
    <t>竹内</t>
    <rPh sb="0" eb="1">
      <t>タケ</t>
    </rPh>
    <rPh sb="1" eb="2">
      <t>ウチ</t>
    </rPh>
    <phoneticPr fontId="2"/>
  </si>
  <si>
    <t>はないと</t>
    <phoneticPr fontId="2"/>
  </si>
  <si>
    <t>花糸</t>
    <rPh sb="0" eb="1">
      <t>ハナ</t>
    </rPh>
    <rPh sb="1" eb="2">
      <t>イト</t>
    </rPh>
    <phoneticPr fontId="2"/>
  </si>
  <si>
    <t>はながた</t>
    <phoneticPr fontId="2"/>
  </si>
  <si>
    <t>花形</t>
    <rPh sb="0" eb="2">
      <t>ハナガタ</t>
    </rPh>
    <phoneticPr fontId="2"/>
  </si>
  <si>
    <t>はなきく</t>
    <phoneticPr fontId="2"/>
  </si>
  <si>
    <t>花菊</t>
    <rPh sb="0" eb="1">
      <t>ハナ</t>
    </rPh>
    <rPh sb="1" eb="2">
      <t>キク</t>
    </rPh>
    <phoneticPr fontId="2"/>
  </si>
  <si>
    <t>はなきよくに</t>
    <phoneticPr fontId="2"/>
  </si>
  <si>
    <t>花清国</t>
  </si>
  <si>
    <t>はなくに１６５の９</t>
    <phoneticPr fontId="2"/>
  </si>
  <si>
    <t>花国１６５乃９</t>
    <rPh sb="0" eb="1">
      <t>ハナ</t>
    </rPh>
    <rPh sb="1" eb="2">
      <t>クニ</t>
    </rPh>
    <rPh sb="5" eb="6">
      <t>ノ</t>
    </rPh>
    <phoneticPr fontId="2"/>
  </si>
  <si>
    <t>はなくにしらきよ</t>
    <phoneticPr fontId="2"/>
  </si>
  <si>
    <t>花国白清</t>
    <rPh sb="0" eb="1">
      <t>ハナ</t>
    </rPh>
    <rPh sb="1" eb="2">
      <t>クニ</t>
    </rPh>
    <rPh sb="2" eb="3">
      <t>シロ</t>
    </rPh>
    <rPh sb="3" eb="4">
      <t>キヨ</t>
    </rPh>
    <phoneticPr fontId="2"/>
  </si>
  <si>
    <t>白清８５の３</t>
    <rPh sb="0" eb="1">
      <t>シロ</t>
    </rPh>
    <rPh sb="1" eb="2">
      <t>キヨ</t>
    </rPh>
    <phoneticPr fontId="2"/>
  </si>
  <si>
    <t>羽子田</t>
    <rPh sb="0" eb="3">
      <t>ハネコダ</t>
    </rPh>
    <phoneticPr fontId="2"/>
  </si>
  <si>
    <t>はなくにやすふく</t>
    <phoneticPr fontId="2"/>
  </si>
  <si>
    <t>花国安福</t>
    <rPh sb="0" eb="1">
      <t>ハナ</t>
    </rPh>
    <rPh sb="1" eb="2">
      <t>クニ</t>
    </rPh>
    <rPh sb="2" eb="4">
      <t>ヤスフク</t>
    </rPh>
    <phoneticPr fontId="2"/>
  </si>
  <si>
    <t>りゅうせい</t>
    <phoneticPr fontId="2"/>
  </si>
  <si>
    <t>隆晴</t>
    <rPh sb="0" eb="1">
      <t>タカ</t>
    </rPh>
    <rPh sb="1" eb="2">
      <t>ハ</t>
    </rPh>
    <phoneticPr fontId="2"/>
  </si>
  <si>
    <t>はなしま</t>
    <phoneticPr fontId="2"/>
  </si>
  <si>
    <t>花島</t>
    <rPh sb="0" eb="1">
      <t>ハナ</t>
    </rPh>
    <rPh sb="1" eb="2">
      <t>シマ</t>
    </rPh>
    <phoneticPr fontId="2"/>
  </si>
  <si>
    <t>はなさかえ</t>
    <phoneticPr fontId="2"/>
  </si>
  <si>
    <t>花栄</t>
    <rPh sb="0" eb="1">
      <t>ハナ</t>
    </rPh>
    <rPh sb="1" eb="2">
      <t>サカエ</t>
    </rPh>
    <phoneticPr fontId="2"/>
  </si>
  <si>
    <t>はなさくら</t>
    <phoneticPr fontId="2"/>
  </si>
  <si>
    <t>←第１花国の二代祖の始祖</t>
    <rPh sb="1" eb="2">
      <t>ダイ</t>
    </rPh>
    <rPh sb="3" eb="4">
      <t>ハナ</t>
    </rPh>
    <rPh sb="4" eb="5">
      <t>クニ</t>
    </rPh>
    <rPh sb="6" eb="8">
      <t>ニダイ</t>
    </rPh>
    <rPh sb="8" eb="9">
      <t>ソ</t>
    </rPh>
    <rPh sb="10" eb="12">
      <t>シソ</t>
    </rPh>
    <phoneticPr fontId="2"/>
  </si>
  <si>
    <t>はなざくら９</t>
    <phoneticPr fontId="2"/>
  </si>
  <si>
    <t>花桜９</t>
    <rPh sb="0" eb="2">
      <t>ハナザクラ</t>
    </rPh>
    <phoneticPr fontId="2"/>
  </si>
  <si>
    <t>はなさちざくら</t>
    <phoneticPr fontId="2"/>
  </si>
  <si>
    <t>花幸桜</t>
    <rPh sb="0" eb="3">
      <t>ハナサチザクラ</t>
    </rPh>
    <phoneticPr fontId="2"/>
  </si>
  <si>
    <t>清</t>
    <rPh sb="0" eb="1">
      <t>キヨシ</t>
    </rPh>
    <phoneticPr fontId="2"/>
  </si>
  <si>
    <t>はなさちひら</t>
    <phoneticPr fontId="2"/>
  </si>
  <si>
    <t>花幸平</t>
    <rPh sb="0" eb="1">
      <t>ハナサチヒラ</t>
    </rPh>
    <phoneticPr fontId="2"/>
  </si>
  <si>
    <t>はなしげかつ２</t>
    <phoneticPr fontId="2"/>
  </si>
  <si>
    <t>花茂勝２(岡山）</t>
    <rPh sb="0" eb="1">
      <t>ハナ</t>
    </rPh>
    <rPh sb="1" eb="2">
      <t>シゲ</t>
    </rPh>
    <rPh sb="2" eb="3">
      <t>カツ</t>
    </rPh>
    <rPh sb="5" eb="7">
      <t>オカヤマ</t>
    </rPh>
    <phoneticPr fontId="2"/>
  </si>
  <si>
    <t>平茂勝</t>
    <rPh sb="0" eb="1">
      <t>ヒラ</t>
    </rPh>
    <rPh sb="1" eb="2">
      <t>シゲ</t>
    </rPh>
    <rPh sb="2" eb="3">
      <t>マサル</t>
    </rPh>
    <phoneticPr fontId="2"/>
  </si>
  <si>
    <t>はなとみざくら</t>
    <phoneticPr fontId="2"/>
  </si>
  <si>
    <t>花冨桜</t>
    <rPh sb="0" eb="1">
      <t>ハナ</t>
    </rPh>
    <rPh sb="1" eb="2">
      <t>トミ</t>
    </rPh>
    <rPh sb="2" eb="3">
      <t>サクラ</t>
    </rPh>
    <phoneticPr fontId="2"/>
  </si>
  <si>
    <t>美冨</t>
    <rPh sb="0" eb="1">
      <t>ヨシ</t>
    </rPh>
    <rPh sb="1" eb="2">
      <t>トミ</t>
    </rPh>
    <phoneticPr fontId="2"/>
  </si>
  <si>
    <t>はなのくに</t>
    <phoneticPr fontId="2"/>
  </si>
  <si>
    <t>花乃国</t>
    <rPh sb="0" eb="1">
      <t>ハナ</t>
    </rPh>
    <rPh sb="1" eb="2">
      <t>ノ</t>
    </rPh>
    <rPh sb="2" eb="3">
      <t>クニ</t>
    </rPh>
    <phoneticPr fontId="2"/>
  </si>
  <si>
    <t>安平</t>
    <phoneticPr fontId="2"/>
  </si>
  <si>
    <t>はなのくにみやぎ</t>
    <phoneticPr fontId="2"/>
  </si>
  <si>
    <t>花之国（宮城）</t>
    <rPh sb="0" eb="1">
      <t>ハナ</t>
    </rPh>
    <rPh sb="1" eb="2">
      <t>ノ</t>
    </rPh>
    <rPh sb="2" eb="3">
      <t>クニ</t>
    </rPh>
    <rPh sb="4" eb="6">
      <t>ミヤギ</t>
    </rPh>
    <phoneticPr fontId="2"/>
  </si>
  <si>
    <t>遠山畜産</t>
    <rPh sb="0" eb="2">
      <t>トオヤマ</t>
    </rPh>
    <rPh sb="2" eb="4">
      <t>チクサン</t>
    </rPh>
    <phoneticPr fontId="2"/>
  </si>
  <si>
    <t>はなのけいじ</t>
    <phoneticPr fontId="2"/>
  </si>
  <si>
    <t>花の慶次</t>
    <rPh sb="0" eb="1">
      <t>ハナ</t>
    </rPh>
    <rPh sb="2" eb="3">
      <t>ケイ</t>
    </rPh>
    <rPh sb="3" eb="4">
      <t>ツ</t>
    </rPh>
    <phoneticPr fontId="2"/>
  </si>
  <si>
    <t>はなのひさ</t>
    <phoneticPr fontId="2"/>
  </si>
  <si>
    <t>花之久</t>
    <rPh sb="0" eb="1">
      <t>ハナ</t>
    </rPh>
    <rPh sb="1" eb="2">
      <t>ノ</t>
    </rPh>
    <rPh sb="2" eb="3">
      <t>ヒサ</t>
    </rPh>
    <phoneticPr fontId="2"/>
  </si>
  <si>
    <t>はなのくにとおやま</t>
    <phoneticPr fontId="2"/>
  </si>
  <si>
    <t>花之国（遠山）</t>
    <rPh sb="0" eb="3">
      <t>ハナノクニ</t>
    </rPh>
    <rPh sb="4" eb="6">
      <t>トオヤマ</t>
    </rPh>
    <phoneticPr fontId="2"/>
  </si>
  <si>
    <t>遠山種畜場</t>
    <rPh sb="0" eb="2">
      <t>トオヤマ</t>
    </rPh>
    <rPh sb="2" eb="5">
      <t>シュチクジョウ</t>
    </rPh>
    <phoneticPr fontId="2"/>
  </si>
  <si>
    <t>はなのみち</t>
    <phoneticPr fontId="2"/>
  </si>
  <si>
    <t>花之道</t>
    <rPh sb="0" eb="1">
      <t>ハナ</t>
    </rPh>
    <rPh sb="1" eb="2">
      <t>ノ</t>
    </rPh>
    <rPh sb="2" eb="3">
      <t>ミチ</t>
    </rPh>
    <phoneticPr fontId="2"/>
  </si>
  <si>
    <t>はなはるふく</t>
    <phoneticPr fontId="2"/>
  </si>
  <si>
    <t>華春福</t>
    <rPh sb="0" eb="1">
      <t>ハナ</t>
    </rPh>
    <rPh sb="1" eb="2">
      <t>ハル</t>
    </rPh>
    <rPh sb="2" eb="3">
      <t>フク</t>
    </rPh>
    <phoneticPr fontId="2"/>
  </si>
  <si>
    <t>よしはなただ</t>
    <phoneticPr fontId="2"/>
  </si>
  <si>
    <t>美華忠</t>
    <rPh sb="0" eb="1">
      <t>ヨシ</t>
    </rPh>
    <rPh sb="1" eb="2">
      <t>ハナ</t>
    </rPh>
    <rPh sb="2" eb="3">
      <t>タダ</t>
    </rPh>
    <phoneticPr fontId="2"/>
  </si>
  <si>
    <t>はなひさ</t>
    <phoneticPr fontId="2"/>
  </si>
  <si>
    <t>華久</t>
    <rPh sb="0" eb="1">
      <t>ハナ</t>
    </rPh>
    <rPh sb="1" eb="2">
      <t>ヒサ</t>
    </rPh>
    <phoneticPr fontId="2"/>
  </si>
  <si>
    <t>はなひらくに</t>
    <phoneticPr fontId="2"/>
  </si>
  <si>
    <t>花平国</t>
    <rPh sb="0" eb="1">
      <t>ハナ</t>
    </rPh>
    <rPh sb="1" eb="2">
      <t>ヒラ</t>
    </rPh>
    <rPh sb="2" eb="3">
      <t>クニ</t>
    </rPh>
    <phoneticPr fontId="2"/>
  </si>
  <si>
    <t>２０現検Ｐ黒７３４</t>
    <rPh sb="2" eb="3">
      <t>ウツツ</t>
    </rPh>
    <rPh sb="3" eb="4">
      <t>ケン</t>
    </rPh>
    <rPh sb="5" eb="6">
      <t>クロ</t>
    </rPh>
    <phoneticPr fontId="2"/>
  </si>
  <si>
    <t>はなひらしげ</t>
    <phoneticPr fontId="2"/>
  </si>
  <si>
    <t>花平茂</t>
    <rPh sb="0" eb="1">
      <t>ハナ</t>
    </rPh>
    <rPh sb="1" eb="2">
      <t>ヒラ</t>
    </rPh>
    <rPh sb="2" eb="3">
      <t>シゲル</t>
    </rPh>
    <phoneticPr fontId="2"/>
  </si>
  <si>
    <t>智頭平茂</t>
    <rPh sb="0" eb="2">
      <t>チズ</t>
    </rPh>
    <rPh sb="2" eb="3">
      <t>ヒラ</t>
    </rPh>
    <rPh sb="3" eb="4">
      <t>シゲル</t>
    </rPh>
    <phoneticPr fontId="2"/>
  </si>
  <si>
    <t>高茂</t>
    <rPh sb="0" eb="1">
      <t>タカ</t>
    </rPh>
    <rPh sb="1" eb="2">
      <t>シゲル</t>
    </rPh>
    <phoneticPr fontId="2"/>
  </si>
  <si>
    <t>はなひろ</t>
    <phoneticPr fontId="2"/>
  </si>
  <si>
    <t>花洋</t>
    <rPh sb="1" eb="2">
      <t>ヨウ</t>
    </rPh>
    <phoneticPr fontId="2"/>
  </si>
  <si>
    <t>茂洋</t>
    <rPh sb="0" eb="1">
      <t>シゲ</t>
    </rPh>
    <rPh sb="1" eb="2">
      <t>ヒロ</t>
    </rPh>
    <phoneticPr fontId="2"/>
  </si>
  <si>
    <t>遠山</t>
    <rPh sb="0" eb="2">
      <t>トオヤマ</t>
    </rPh>
    <phoneticPr fontId="2"/>
  </si>
  <si>
    <t>はなふくざくら</t>
    <phoneticPr fontId="2"/>
  </si>
  <si>
    <t>花福桜</t>
    <rPh sb="0" eb="1">
      <t>ハナ</t>
    </rPh>
    <rPh sb="1" eb="2">
      <t>フク</t>
    </rPh>
    <rPh sb="2" eb="3">
      <t>サクラ</t>
    </rPh>
    <phoneticPr fontId="2"/>
  </si>
  <si>
    <t>岐阜H23先行：FX暫定</t>
    <rPh sb="0" eb="2">
      <t>ギフ</t>
    </rPh>
    <rPh sb="5" eb="7">
      <t>センコウ</t>
    </rPh>
    <rPh sb="10" eb="12">
      <t>ザンテイ</t>
    </rPh>
    <phoneticPr fontId="2"/>
  </si>
  <si>
    <t>はなふくひさ</t>
    <phoneticPr fontId="2"/>
  </si>
  <si>
    <t>花福久</t>
    <rPh sb="0" eb="1">
      <t>ハナ</t>
    </rPh>
    <rPh sb="1" eb="3">
      <t>フクヒサ</t>
    </rPh>
    <phoneticPr fontId="2"/>
  </si>
  <si>
    <t>北国７の８</t>
    <rPh sb="0" eb="5">
      <t>ナナハチ</t>
    </rPh>
    <phoneticPr fontId="2"/>
  </si>
  <si>
    <t>はなみち</t>
    <phoneticPr fontId="2"/>
  </si>
  <si>
    <t>花美千</t>
    <rPh sb="0" eb="1">
      <t>ハナ</t>
    </rPh>
    <rPh sb="1" eb="2">
      <t>ビ</t>
    </rPh>
    <rPh sb="2" eb="3">
      <t>セン</t>
    </rPh>
    <phoneticPr fontId="2"/>
  </si>
  <si>
    <t>はなみちちよだ</t>
    <phoneticPr fontId="2"/>
  </si>
  <si>
    <t>花道（千代田）</t>
    <rPh sb="0" eb="1">
      <t>ハナ</t>
    </rPh>
    <rPh sb="1" eb="2">
      <t>ミチ</t>
    </rPh>
    <rPh sb="3" eb="6">
      <t>チヨダ</t>
    </rPh>
    <phoneticPr fontId="2"/>
  </si>
  <si>
    <t>はなみち４だい</t>
    <phoneticPr fontId="2"/>
  </si>
  <si>
    <t>はなみつくに</t>
    <phoneticPr fontId="2"/>
  </si>
  <si>
    <t>花満国</t>
    <rPh sb="0" eb="1">
      <t>ハナ</t>
    </rPh>
    <rPh sb="1" eb="2">
      <t>ミツ</t>
    </rPh>
    <rPh sb="2" eb="3">
      <t>クニ</t>
    </rPh>
    <phoneticPr fontId="2"/>
  </si>
  <si>
    <t>熊本１０回全８区</t>
    <rPh sb="0" eb="2">
      <t>クマモト</t>
    </rPh>
    <rPh sb="4" eb="5">
      <t>カイ</t>
    </rPh>
    <rPh sb="5" eb="6">
      <t>ゼン</t>
    </rPh>
    <rPh sb="7" eb="8">
      <t>ク</t>
    </rPh>
    <phoneticPr fontId="2"/>
  </si>
  <si>
    <t>はならいでん</t>
    <phoneticPr fontId="2"/>
  </si>
  <si>
    <t>花羅威傳</t>
    <rPh sb="0" eb="1">
      <t>ハナ</t>
    </rPh>
    <rPh sb="1" eb="2">
      <t>ラ</t>
    </rPh>
    <rPh sb="2" eb="3">
      <t>イ</t>
    </rPh>
    <rPh sb="3" eb="4">
      <t>デン</t>
    </rPh>
    <phoneticPr fontId="2"/>
  </si>
  <si>
    <t>らいでんおう</t>
    <phoneticPr fontId="2"/>
  </si>
  <si>
    <t>羅威傳王</t>
    <rPh sb="0" eb="1">
      <t>ラ</t>
    </rPh>
    <rPh sb="1" eb="2">
      <t>イ</t>
    </rPh>
    <rPh sb="2" eb="3">
      <t>デン</t>
    </rPh>
    <rPh sb="3" eb="4">
      <t>オウ</t>
    </rPh>
    <phoneticPr fontId="2"/>
  </si>
  <si>
    <t>はまきよふく</t>
    <phoneticPr fontId="2"/>
  </si>
  <si>
    <t>浜清福</t>
    <rPh sb="0" eb="1">
      <t>ハマ</t>
    </rPh>
    <rPh sb="1" eb="2">
      <t>キヨ</t>
    </rPh>
    <rPh sb="2" eb="3">
      <t>フク</t>
    </rPh>
    <phoneticPr fontId="2"/>
  </si>
  <si>
    <t>はまざくら</t>
    <phoneticPr fontId="2"/>
  </si>
  <si>
    <t>浜桜</t>
    <rPh sb="0" eb="2">
      <t>ハマザクラ</t>
    </rPh>
    <phoneticPr fontId="2"/>
  </si>
  <si>
    <t>第１浜鶴</t>
    <rPh sb="0" eb="1">
      <t>ダイ１ハマツル</t>
    </rPh>
    <rPh sb="2" eb="4">
      <t>ハマツル</t>
    </rPh>
    <phoneticPr fontId="2"/>
  </si>
  <si>
    <t>うめりゅう</t>
    <phoneticPr fontId="2"/>
  </si>
  <si>
    <t>梅龍</t>
    <rPh sb="0" eb="1">
      <t>ウメリュウ</t>
    </rPh>
    <phoneticPr fontId="2"/>
  </si>
  <si>
    <t>はまのり</t>
    <phoneticPr fontId="2"/>
  </si>
  <si>
    <t>浜徳</t>
    <rPh sb="0" eb="1">
      <t>ハマ</t>
    </rPh>
    <rPh sb="1" eb="2">
      <t>ノリ</t>
    </rPh>
    <phoneticPr fontId="2"/>
  </si>
  <si>
    <t>はまはな</t>
    <phoneticPr fontId="2"/>
  </si>
  <si>
    <t>浜花</t>
    <rPh sb="0" eb="1">
      <t>ハマ</t>
    </rPh>
    <rPh sb="1" eb="2">
      <t>ハナ</t>
    </rPh>
    <phoneticPr fontId="2"/>
  </si>
  <si>
    <t>花桜</t>
    <rPh sb="0" eb="1">
      <t>ハナ</t>
    </rPh>
    <rPh sb="1" eb="2">
      <t>ザクラ</t>
    </rPh>
    <phoneticPr fontId="2"/>
  </si>
  <si>
    <t>島根</t>
    <rPh sb="0" eb="2">
      <t>シマネ</t>
    </rPh>
    <phoneticPr fontId="2"/>
  </si>
  <si>
    <t>はやきく</t>
    <phoneticPr fontId="2"/>
  </si>
  <si>
    <t>隼菊</t>
    <rPh sb="0" eb="1">
      <t>ハヤブサ</t>
    </rPh>
    <rPh sb="1" eb="2">
      <t>キク</t>
    </rPh>
    <phoneticPr fontId="2"/>
  </si>
  <si>
    <t>はやただ</t>
    <phoneticPr fontId="2"/>
  </si>
  <si>
    <t>隼忠</t>
    <rPh sb="0" eb="1">
      <t>ハヤブサ</t>
    </rPh>
    <rPh sb="1" eb="2">
      <t>タダ</t>
    </rPh>
    <phoneticPr fontId="2"/>
  </si>
  <si>
    <t>ふめいちちちち</t>
    <phoneticPr fontId="2"/>
  </si>
  <si>
    <t>はらひらしげ</t>
    <phoneticPr fontId="2"/>
  </si>
  <si>
    <t>原平茂(広島）</t>
    <rPh sb="0" eb="1">
      <t>ハラ</t>
    </rPh>
    <rPh sb="1" eb="2">
      <t>ヒラ</t>
    </rPh>
    <rPh sb="2" eb="3">
      <t>シゲ</t>
    </rPh>
    <rPh sb="4" eb="6">
      <t>ヒロシマ</t>
    </rPh>
    <phoneticPr fontId="2"/>
  </si>
  <si>
    <t>友田の８</t>
    <rPh sb="0" eb="1">
      <t>トモ</t>
    </rPh>
    <rPh sb="1" eb="2">
      <t>タ</t>
    </rPh>
    <phoneticPr fontId="2"/>
  </si>
  <si>
    <t>はるうめ</t>
    <phoneticPr fontId="2"/>
  </si>
  <si>
    <t>春梅</t>
    <rPh sb="0" eb="1">
      <t>ハル</t>
    </rPh>
    <rPh sb="1" eb="2">
      <t>ウメ</t>
    </rPh>
    <phoneticPr fontId="2"/>
  </si>
  <si>
    <t>だい２しょうりゅう</t>
    <phoneticPr fontId="2"/>
  </si>
  <si>
    <t>第２松竜</t>
    <rPh sb="0" eb="1">
      <t>ダイ</t>
    </rPh>
    <rPh sb="2" eb="3">
      <t>マツ</t>
    </rPh>
    <rPh sb="3" eb="4">
      <t>リュウ</t>
    </rPh>
    <phoneticPr fontId="2"/>
  </si>
  <si>
    <t>第２竜門</t>
    <rPh sb="0" eb="1">
      <t>ダイ</t>
    </rPh>
    <rPh sb="2" eb="4">
      <t>リュウモン</t>
    </rPh>
    <phoneticPr fontId="2"/>
  </si>
  <si>
    <t>大分始祖</t>
    <rPh sb="0" eb="4">
      <t>オオイタシソ</t>
    </rPh>
    <phoneticPr fontId="2"/>
  </si>
  <si>
    <t>はるざくら２</t>
    <phoneticPr fontId="2"/>
  </si>
  <si>
    <t>晴桜２</t>
    <rPh sb="0" eb="2">
      <t>ハレザクラ</t>
    </rPh>
    <phoneticPr fontId="2"/>
  </si>
  <si>
    <t>晴姫</t>
    <rPh sb="0" eb="2">
      <t>ハルヒメ</t>
    </rPh>
    <phoneticPr fontId="2"/>
  </si>
  <si>
    <t>高栄（島根）</t>
    <rPh sb="0" eb="2">
      <t>タカエイ</t>
    </rPh>
    <rPh sb="3" eb="5">
      <t>シマネ</t>
    </rPh>
    <phoneticPr fontId="2"/>
  </si>
  <si>
    <t>はるしげ</t>
    <phoneticPr fontId="2"/>
  </si>
  <si>
    <t>晴茂</t>
    <rPh sb="0" eb="1">
      <t>ハ</t>
    </rPh>
    <rPh sb="1" eb="2">
      <t>シゲ</t>
    </rPh>
    <phoneticPr fontId="2"/>
  </si>
  <si>
    <t>はるしげひら</t>
    <phoneticPr fontId="2"/>
  </si>
  <si>
    <t>晴茂平</t>
    <rPh sb="0" eb="1">
      <t>ハ</t>
    </rPh>
    <rPh sb="1" eb="2">
      <t>シゲ</t>
    </rPh>
    <rPh sb="2" eb="3">
      <t>ヒラ</t>
    </rPh>
    <phoneticPr fontId="2"/>
  </si>
  <si>
    <t>羽子田</t>
    <rPh sb="0" eb="3">
      <t>ハゴタ</t>
    </rPh>
    <phoneticPr fontId="2"/>
  </si>
  <si>
    <t>ひろし２</t>
    <phoneticPr fontId="2"/>
  </si>
  <si>
    <t>博２</t>
    <rPh sb="0" eb="1">
      <t>ヒロシ</t>
    </rPh>
    <phoneticPr fontId="2"/>
  </si>
  <si>
    <t>晴姫</t>
    <rPh sb="0" eb="1">
      <t>ハ</t>
    </rPh>
    <rPh sb="1" eb="2">
      <t>ヒメ</t>
    </rPh>
    <phoneticPr fontId="2"/>
  </si>
  <si>
    <t>はるひめ２</t>
    <phoneticPr fontId="2"/>
  </si>
  <si>
    <t>晴姫２</t>
    <rPh sb="0" eb="2">
      <t>ハルヒメ</t>
    </rPh>
    <phoneticPr fontId="2"/>
  </si>
  <si>
    <t>晴茂</t>
    <rPh sb="0" eb="2">
      <t>ハレシゲ</t>
    </rPh>
    <phoneticPr fontId="2"/>
  </si>
  <si>
    <t>はるまさ</t>
    <phoneticPr fontId="2"/>
  </si>
  <si>
    <t>春政</t>
    <rPh sb="0" eb="1">
      <t>ハル</t>
    </rPh>
    <rPh sb="1" eb="2">
      <t>セイ</t>
    </rPh>
    <phoneticPr fontId="2"/>
  </si>
  <si>
    <t>銀翼</t>
  </si>
  <si>
    <t>北里</t>
  </si>
  <si>
    <t>はるみざくら</t>
    <phoneticPr fontId="2"/>
  </si>
  <si>
    <t>晴美桜</t>
    <rPh sb="0" eb="3">
      <t>ハルミザクラ</t>
    </rPh>
    <phoneticPr fontId="2"/>
  </si>
  <si>
    <t>大隆</t>
    <rPh sb="0" eb="1">
      <t>オオタカ</t>
    </rPh>
    <phoneticPr fontId="2"/>
  </si>
  <si>
    <t>はるみながさき</t>
    <phoneticPr fontId="2"/>
  </si>
  <si>
    <t>治美（長崎）</t>
    <rPh sb="0" eb="2">
      <t>ハルミ</t>
    </rPh>
    <rPh sb="3" eb="5">
      <t>ナガサキ</t>
    </rPh>
    <phoneticPr fontId="2"/>
  </si>
  <si>
    <t>はるやす</t>
    <phoneticPr fontId="2"/>
  </si>
  <si>
    <t>晴安</t>
    <rPh sb="0" eb="1">
      <t>ハ</t>
    </rPh>
    <rPh sb="1" eb="2">
      <t>ヤス</t>
    </rPh>
    <phoneticPr fontId="2"/>
  </si>
  <si>
    <t>福晴</t>
    <rPh sb="0" eb="1">
      <t>フク</t>
    </rPh>
    <rPh sb="1" eb="2">
      <t>ハ</t>
    </rPh>
    <phoneticPr fontId="2"/>
  </si>
  <si>
    <t>はるやすなみ</t>
    <phoneticPr fontId="2"/>
  </si>
  <si>
    <t>晴安波</t>
    <rPh sb="0" eb="3">
      <t>ハレヤスナミ</t>
    </rPh>
    <phoneticPr fontId="2"/>
  </si>
  <si>
    <t>もとかね</t>
    <phoneticPr fontId="2"/>
  </si>
  <si>
    <t>本金</t>
    <rPh sb="0" eb="2">
      <t>モトカネ</t>
    </rPh>
    <phoneticPr fontId="2"/>
  </si>
  <si>
    <t>第２垰本</t>
    <rPh sb="0" eb="1">
      <t>ダイ２タオモト</t>
    </rPh>
    <rPh sb="2" eb="4">
      <t>タオモト_x0000__x0000_</t>
    </rPh>
    <phoneticPr fontId="2"/>
  </si>
  <si>
    <t>はるゆたか</t>
    <phoneticPr fontId="2"/>
  </si>
  <si>
    <t>春豊</t>
    <rPh sb="0" eb="1">
      <t>ハル</t>
    </rPh>
    <rPh sb="1" eb="2">
      <t>ユタ</t>
    </rPh>
    <phoneticPr fontId="2"/>
  </si>
  <si>
    <t>はるよししげ</t>
    <phoneticPr fontId="2"/>
  </si>
  <si>
    <t>春善茂</t>
    <rPh sb="0" eb="1">
      <t>ハル</t>
    </rPh>
    <rPh sb="1" eb="2">
      <t>ヨシ</t>
    </rPh>
    <rPh sb="2" eb="3">
      <t>シゲ</t>
    </rPh>
    <phoneticPr fontId="2"/>
  </si>
  <si>
    <t>やすいとはる</t>
    <phoneticPr fontId="2"/>
  </si>
  <si>
    <t>安糸晴</t>
    <rPh sb="0" eb="1">
      <t>ヤス</t>
    </rPh>
    <rPh sb="1" eb="2">
      <t>イト</t>
    </rPh>
    <rPh sb="2" eb="3">
      <t>ハル</t>
    </rPh>
    <phoneticPr fontId="2"/>
  </si>
  <si>
    <t>ひかりきぼう</t>
    <phoneticPr fontId="2"/>
  </si>
  <si>
    <t>光希望</t>
    <rPh sb="0" eb="1">
      <t>ヒカリ</t>
    </rPh>
    <rPh sb="1" eb="3">
      <t>キボウ</t>
    </rPh>
    <phoneticPr fontId="2"/>
  </si>
  <si>
    <t>青森１０回全１区</t>
    <rPh sb="0" eb="2">
      <t>アオモリ</t>
    </rPh>
    <rPh sb="4" eb="5">
      <t>カイ</t>
    </rPh>
    <rPh sb="5" eb="6">
      <t>ゼン</t>
    </rPh>
    <rPh sb="7" eb="8">
      <t>ク</t>
    </rPh>
    <phoneticPr fontId="2"/>
  </si>
  <si>
    <t>ひござくら</t>
    <phoneticPr fontId="2"/>
  </si>
  <si>
    <t>肥後桜</t>
    <rPh sb="0" eb="2">
      <t>ヒゴ</t>
    </rPh>
    <rPh sb="2" eb="3">
      <t>ザクラ</t>
    </rPh>
    <phoneticPr fontId="2"/>
  </si>
  <si>
    <t>久亀</t>
    <rPh sb="0" eb="1">
      <t>ヒサ</t>
    </rPh>
    <rPh sb="1" eb="2">
      <t>ガメ</t>
    </rPh>
    <phoneticPr fontId="2"/>
  </si>
  <si>
    <t>ひさてる</t>
    <phoneticPr fontId="2"/>
  </si>
  <si>
    <t>悠照</t>
    <rPh sb="0" eb="1">
      <t>ユウ</t>
    </rPh>
    <rPh sb="1" eb="2">
      <t>テ</t>
    </rPh>
    <phoneticPr fontId="2"/>
  </si>
  <si>
    <t>照美</t>
    <rPh sb="0" eb="2">
      <t>テルミ</t>
    </rPh>
    <phoneticPr fontId="2"/>
  </si>
  <si>
    <t>ふくさくら</t>
    <phoneticPr fontId="2"/>
  </si>
  <si>
    <t>ひさてる４だい</t>
    <phoneticPr fontId="2"/>
  </si>
  <si>
    <t>ひさとみふく</t>
    <phoneticPr fontId="2"/>
  </si>
  <si>
    <t>久富福</t>
    <rPh sb="0" eb="1">
      <t>ヒサ</t>
    </rPh>
    <rPh sb="1" eb="2">
      <t>トミ</t>
    </rPh>
    <rPh sb="2" eb="3">
      <t>フク</t>
    </rPh>
    <phoneticPr fontId="2"/>
  </si>
  <si>
    <t>喜福</t>
    <rPh sb="0" eb="1">
      <t>ヨシ</t>
    </rPh>
    <rPh sb="1" eb="2">
      <t>フク</t>
    </rPh>
    <phoneticPr fontId="2"/>
  </si>
  <si>
    <t>ひさふく１</t>
    <phoneticPr fontId="2"/>
  </si>
  <si>
    <t>悠福１</t>
    <rPh sb="0" eb="1">
      <t>ユウ</t>
    </rPh>
    <rPh sb="1" eb="2">
      <t>フク</t>
    </rPh>
    <phoneticPr fontId="2"/>
  </si>
  <si>
    <t>ひさふくよしやま</t>
    <phoneticPr fontId="2"/>
  </si>
  <si>
    <t>久福芳山</t>
    <rPh sb="0" eb="1">
      <t>ヒサ</t>
    </rPh>
    <rPh sb="1" eb="2">
      <t>フク</t>
    </rPh>
    <rPh sb="2" eb="3">
      <t>ヨシ</t>
    </rPh>
    <rPh sb="3" eb="4">
      <t>ヤマ</t>
    </rPh>
    <phoneticPr fontId="2"/>
  </si>
  <si>
    <t>よしやまどい</t>
    <phoneticPr fontId="2"/>
  </si>
  <si>
    <t>芳山土井</t>
    <rPh sb="0" eb="1">
      <t>ヨシ</t>
    </rPh>
    <rPh sb="1" eb="2">
      <t>ヤマ</t>
    </rPh>
    <rPh sb="2" eb="4">
      <t>ドイ</t>
    </rPh>
    <phoneticPr fontId="2"/>
  </si>
  <si>
    <t>兵庫１０回全１区</t>
    <rPh sb="0" eb="2">
      <t>ヒョウゴ</t>
    </rPh>
    <rPh sb="4" eb="5">
      <t>カイ</t>
    </rPh>
    <rPh sb="5" eb="6">
      <t>ゼン</t>
    </rPh>
    <rPh sb="7" eb="8">
      <t>ク</t>
    </rPh>
    <phoneticPr fontId="2"/>
  </si>
  <si>
    <t>ひさゆり</t>
    <phoneticPr fontId="2"/>
  </si>
  <si>
    <t>久百合</t>
    <rPh sb="0" eb="1">
      <t>ヒサ</t>
    </rPh>
    <rPh sb="1" eb="3">
      <t>ユリ</t>
    </rPh>
    <phoneticPr fontId="2"/>
  </si>
  <si>
    <t>ひじょうやすひら</t>
    <phoneticPr fontId="2"/>
  </si>
  <si>
    <t>飛翔安平</t>
    <rPh sb="0" eb="2">
      <t>ヒショウ</t>
    </rPh>
    <rPh sb="2" eb="4">
      <t>ヤスヒラ</t>
    </rPh>
    <phoneticPr fontId="2"/>
  </si>
  <si>
    <t>ＡＧ（４代不明）</t>
    <rPh sb="4" eb="5">
      <t>ダイ</t>
    </rPh>
    <rPh sb="5" eb="7">
      <t>フメイ</t>
    </rPh>
    <phoneticPr fontId="2"/>
  </si>
  <si>
    <t>奥秀</t>
  </si>
  <si>
    <t>ひだしらまゆみ</t>
    <phoneticPr fontId="2"/>
  </si>
  <si>
    <t>飛騨白真弓</t>
    <rPh sb="0" eb="2">
      <t>ヒダ</t>
    </rPh>
    <rPh sb="2" eb="3">
      <t>シロ</t>
    </rPh>
    <rPh sb="3" eb="5">
      <t>マユミ</t>
    </rPh>
    <phoneticPr fontId="2"/>
  </si>
  <si>
    <t>やすはれおう</t>
    <phoneticPr fontId="2"/>
  </si>
  <si>
    <t>安晴王</t>
    <rPh sb="0" eb="1">
      <t>ヤス</t>
    </rPh>
    <rPh sb="1" eb="2">
      <t>ハ</t>
    </rPh>
    <rPh sb="2" eb="3">
      <t>オウ</t>
    </rPh>
    <phoneticPr fontId="2"/>
  </si>
  <si>
    <t>安波</t>
    <phoneticPr fontId="2"/>
  </si>
  <si>
    <t>ひだはくすいおう</t>
    <phoneticPr fontId="2"/>
  </si>
  <si>
    <t>飛騨白水王</t>
    <rPh sb="0" eb="2">
      <t>ヒダ</t>
    </rPh>
    <rPh sb="2" eb="4">
      <t>シラミズ</t>
    </rPh>
    <rPh sb="4" eb="5">
      <t>オウ</t>
    </rPh>
    <phoneticPr fontId="2"/>
  </si>
  <si>
    <t>ひだひらしげ</t>
    <phoneticPr fontId="2"/>
  </si>
  <si>
    <t>飛騨平茂</t>
    <rPh sb="0" eb="2">
      <t>ヒダ</t>
    </rPh>
    <rPh sb="2" eb="3">
      <t>ヒラ</t>
    </rPh>
    <rPh sb="3" eb="4">
      <t>シゲ</t>
    </rPh>
    <phoneticPr fontId="2"/>
  </si>
  <si>
    <t>ひだふくざくら</t>
    <phoneticPr fontId="2"/>
  </si>
  <si>
    <t>飛騨福桜</t>
    <rPh sb="0" eb="2">
      <t>ヒダ</t>
    </rPh>
    <rPh sb="2" eb="3">
      <t>フク</t>
    </rPh>
    <rPh sb="3" eb="4">
      <t>サクラ</t>
    </rPh>
    <phoneticPr fontId="2"/>
  </si>
  <si>
    <t>ふくかね２</t>
    <phoneticPr fontId="2"/>
  </si>
  <si>
    <t>福金２</t>
    <rPh sb="0" eb="1">
      <t>フク</t>
    </rPh>
    <rPh sb="1" eb="2">
      <t>カネ</t>
    </rPh>
    <phoneticPr fontId="2"/>
  </si>
  <si>
    <t>ひできくやす</t>
    <phoneticPr fontId="2"/>
  </si>
  <si>
    <t>秀菊安</t>
    <rPh sb="0" eb="1">
      <t>ヒデ</t>
    </rPh>
    <rPh sb="1" eb="3">
      <t>キクヤス</t>
    </rPh>
    <phoneticPr fontId="2"/>
  </si>
  <si>
    <t>ひでくに</t>
    <phoneticPr fontId="2"/>
  </si>
  <si>
    <t>秀国</t>
    <rPh sb="0" eb="1">
      <t>ヒデ</t>
    </rPh>
    <rPh sb="1" eb="2">
      <t>クニ</t>
    </rPh>
    <phoneticPr fontId="2"/>
  </si>
  <si>
    <t>ひでしげかつ</t>
    <phoneticPr fontId="2"/>
  </si>
  <si>
    <t>英茂勝</t>
    <rPh sb="0" eb="1">
      <t>エイ</t>
    </rPh>
    <rPh sb="1" eb="2">
      <t>シゲ</t>
    </rPh>
    <rPh sb="2" eb="3">
      <t>カツ</t>
    </rPh>
    <phoneticPr fontId="2"/>
  </si>
  <si>
    <t>ひでひら９</t>
    <phoneticPr fontId="2"/>
  </si>
  <si>
    <t>秀平９</t>
    <rPh sb="0" eb="2">
      <t>ヒデヒラ</t>
    </rPh>
    <phoneticPr fontId="2"/>
  </si>
  <si>
    <t>ひでふく</t>
    <phoneticPr fontId="2"/>
  </si>
  <si>
    <t>秀福</t>
    <rPh sb="0" eb="2">
      <t>ヒデフク</t>
    </rPh>
    <phoneticPr fontId="2"/>
  </si>
  <si>
    <t>はなたに</t>
    <phoneticPr fontId="2"/>
  </si>
  <si>
    <t>花谷</t>
    <rPh sb="0" eb="2">
      <t>ハナタニ</t>
    </rPh>
    <phoneticPr fontId="2"/>
  </si>
  <si>
    <t>ひでふくやす</t>
    <phoneticPr fontId="2"/>
  </si>
  <si>
    <t>秀福安</t>
    <rPh sb="0" eb="1">
      <t>ヒデ</t>
    </rPh>
    <rPh sb="1" eb="2">
      <t>フク</t>
    </rPh>
    <rPh sb="2" eb="3">
      <t>ヤス</t>
    </rPh>
    <phoneticPr fontId="2"/>
  </si>
  <si>
    <t>よつひで</t>
    <phoneticPr fontId="2"/>
  </si>
  <si>
    <t>四秀</t>
    <rPh sb="0" eb="1">
      <t>ヨツ</t>
    </rPh>
    <rPh sb="1" eb="2">
      <t>ヒデ</t>
    </rPh>
    <phoneticPr fontId="2"/>
  </si>
  <si>
    <t>秀盛</t>
    <rPh sb="0" eb="1">
      <t>シュウ</t>
    </rPh>
    <rPh sb="1" eb="2">
      <t>モ</t>
    </rPh>
    <phoneticPr fontId="2"/>
  </si>
  <si>
    <t>秀国</t>
    <rPh sb="0" eb="1">
      <t>シュウ</t>
    </rPh>
    <rPh sb="1" eb="2">
      <t>クニ</t>
    </rPh>
    <phoneticPr fontId="2"/>
  </si>
  <si>
    <t>ひなまる</t>
    <phoneticPr fontId="2"/>
  </si>
  <si>
    <t>日奈丸</t>
    <rPh sb="0" eb="1">
      <t>ヒ</t>
    </rPh>
    <rPh sb="1" eb="2">
      <t>ナ</t>
    </rPh>
    <rPh sb="2" eb="3">
      <t>マル</t>
    </rPh>
    <phoneticPr fontId="2"/>
  </si>
  <si>
    <t>ひめさかえ</t>
    <phoneticPr fontId="2"/>
  </si>
  <si>
    <t>姫栄</t>
    <rPh sb="0" eb="2">
      <t>ヒメサカエ</t>
    </rPh>
    <phoneticPr fontId="2"/>
  </si>
  <si>
    <t>ひめざくら</t>
    <phoneticPr fontId="2"/>
  </si>
  <si>
    <t>姫桜</t>
    <rPh sb="0" eb="1">
      <t>ヒメ</t>
    </rPh>
    <rPh sb="1" eb="2">
      <t>サクラ</t>
    </rPh>
    <phoneticPr fontId="2"/>
  </si>
  <si>
    <t>ひめすいしょう</t>
    <phoneticPr fontId="2"/>
  </si>
  <si>
    <t>姫水晶</t>
  </si>
  <si>
    <t>岐阜</t>
    <rPh sb="0" eb="2">
      <t>ギフ</t>
    </rPh>
    <phoneticPr fontId="2"/>
  </si>
  <si>
    <t>ひゃくまんごく</t>
    <phoneticPr fontId="2"/>
  </si>
  <si>
    <t>百万石</t>
    <rPh sb="0" eb="3">
      <t>ヒャクマンゴク</t>
    </rPh>
    <phoneticPr fontId="2"/>
  </si>
  <si>
    <t>やすふくみやざき</t>
    <phoneticPr fontId="2"/>
  </si>
  <si>
    <t>安福（宮崎）</t>
    <rPh sb="0" eb="1">
      <t>ヤス</t>
    </rPh>
    <rPh sb="1" eb="2">
      <t>フク</t>
    </rPh>
    <rPh sb="3" eb="5">
      <t>ミヤザキ</t>
    </rPh>
    <phoneticPr fontId="2"/>
  </si>
  <si>
    <t>ひゅうがのくに</t>
    <phoneticPr fontId="2"/>
  </si>
  <si>
    <t>日向国</t>
    <rPh sb="0" eb="2">
      <t>ヒュウガ</t>
    </rPh>
    <rPh sb="2" eb="3">
      <t>クニ</t>
    </rPh>
    <phoneticPr fontId="2"/>
  </si>
  <si>
    <t>ひらいとかつ</t>
    <phoneticPr fontId="2"/>
  </si>
  <si>
    <t>平糸勝</t>
    <rPh sb="0" eb="1">
      <t>ヒラ</t>
    </rPh>
    <rPh sb="1" eb="2">
      <t>イト</t>
    </rPh>
    <rPh sb="2" eb="3">
      <t>カツ</t>
    </rPh>
    <phoneticPr fontId="2"/>
  </si>
  <si>
    <t>ひらかつみ</t>
    <phoneticPr fontId="2"/>
  </si>
  <si>
    <t>平勝美</t>
    <rPh sb="0" eb="3">
      <t>ヒラカツミ</t>
    </rPh>
    <phoneticPr fontId="2"/>
  </si>
  <si>
    <t>安波土井</t>
    <rPh sb="0" eb="4">
      <t>ヤスナミドイ</t>
    </rPh>
    <phoneticPr fontId="2"/>
  </si>
  <si>
    <t>ひらかねはる</t>
    <phoneticPr fontId="2"/>
  </si>
  <si>
    <t>平金晴</t>
    <rPh sb="0" eb="1">
      <t>ヒラ</t>
    </rPh>
    <rPh sb="1" eb="3">
      <t>カネハル</t>
    </rPh>
    <phoneticPr fontId="2"/>
  </si>
  <si>
    <t>ひらきたかつ</t>
    <phoneticPr fontId="2"/>
  </si>
  <si>
    <t>平北勝</t>
    <rPh sb="0" eb="1">
      <t>ヒラ</t>
    </rPh>
    <rPh sb="1" eb="2">
      <t>キタ</t>
    </rPh>
    <rPh sb="2" eb="3">
      <t>カツ</t>
    </rPh>
    <phoneticPr fontId="2"/>
  </si>
  <si>
    <t>谷茂</t>
    <rPh sb="0" eb="1">
      <t>タニ</t>
    </rPh>
    <rPh sb="1" eb="2">
      <t>シゲル</t>
    </rPh>
    <phoneticPr fontId="2"/>
  </si>
  <si>
    <t>宝勝</t>
  </si>
  <si>
    <t>ふくはな５</t>
    <phoneticPr fontId="2"/>
  </si>
  <si>
    <t>福花５</t>
  </si>
  <si>
    <t>ひらしげざくら</t>
    <phoneticPr fontId="2"/>
  </si>
  <si>
    <t>平茂桜</t>
    <rPh sb="0" eb="1">
      <t>ヒラ</t>
    </rPh>
    <rPh sb="1" eb="2">
      <t>シゲ</t>
    </rPh>
    <rPh sb="2" eb="3">
      <t>サクラ</t>
    </rPh>
    <phoneticPr fontId="2"/>
  </si>
  <si>
    <t>安谷福</t>
    <rPh sb="0" eb="2">
      <t>ヤスタニ</t>
    </rPh>
    <rPh sb="2" eb="3">
      <t>フク</t>
    </rPh>
    <phoneticPr fontId="2"/>
  </si>
  <si>
    <t>宮城１０回８区</t>
    <rPh sb="0" eb="2">
      <t>ミヤギ</t>
    </rPh>
    <rPh sb="4" eb="5">
      <t>カイ</t>
    </rPh>
    <rPh sb="6" eb="7">
      <t>ク</t>
    </rPh>
    <phoneticPr fontId="2"/>
  </si>
  <si>
    <t>ひらしげただ</t>
    <phoneticPr fontId="2"/>
  </si>
  <si>
    <t>平茂忠</t>
    <rPh sb="0" eb="3">
      <t>ヒラシゲタダ</t>
    </rPh>
    <phoneticPr fontId="2"/>
  </si>
  <si>
    <t>ひらしげのり</t>
    <phoneticPr fontId="2"/>
  </si>
  <si>
    <t>平茂紀</t>
    <rPh sb="0" eb="1">
      <t>ヒラ</t>
    </rPh>
    <rPh sb="1" eb="3">
      <t>シゲノリ</t>
    </rPh>
    <phoneticPr fontId="2"/>
  </si>
  <si>
    <t>平茂晴(長崎）</t>
    <rPh sb="0" eb="1">
      <t>ヒラ</t>
    </rPh>
    <rPh sb="1" eb="2">
      <t>シゲ</t>
    </rPh>
    <rPh sb="2" eb="3">
      <t>ハ</t>
    </rPh>
    <rPh sb="4" eb="6">
      <t>ナガサキ</t>
    </rPh>
    <phoneticPr fontId="2"/>
  </si>
  <si>
    <t>糸晴美</t>
    <rPh sb="0" eb="1">
      <t>イト</t>
    </rPh>
    <rPh sb="1" eb="2">
      <t>ハ</t>
    </rPh>
    <rPh sb="2" eb="3">
      <t>ミ</t>
    </rPh>
    <phoneticPr fontId="2"/>
  </si>
  <si>
    <t>ひらしげひろ</t>
    <phoneticPr fontId="2"/>
  </si>
  <si>
    <t>平茂宏</t>
    <rPh sb="0" eb="1">
      <t>ヒラ</t>
    </rPh>
    <rPh sb="1" eb="3">
      <t>シゲヒロ</t>
    </rPh>
    <phoneticPr fontId="2"/>
  </si>
  <si>
    <t>事業団１4</t>
    <rPh sb="0" eb="3">
      <t>ジギョウダン</t>
    </rPh>
    <phoneticPr fontId="2"/>
  </si>
  <si>
    <t>平茂洋</t>
    <rPh sb="0" eb="1">
      <t>ヒラ</t>
    </rPh>
    <rPh sb="1" eb="2">
      <t>シゲ</t>
    </rPh>
    <rPh sb="2" eb="3">
      <t>ヒロ</t>
    </rPh>
    <phoneticPr fontId="2"/>
  </si>
  <si>
    <t>宮城１０回全１区</t>
    <rPh sb="0" eb="2">
      <t>ミヤギ</t>
    </rPh>
    <rPh sb="4" eb="5">
      <t>カイ</t>
    </rPh>
    <rPh sb="5" eb="6">
      <t>ゼン</t>
    </rPh>
    <rPh sb="7" eb="8">
      <t>ク</t>
    </rPh>
    <phoneticPr fontId="2"/>
  </si>
  <si>
    <t>ひらしげゆき</t>
    <phoneticPr fontId="2"/>
  </si>
  <si>
    <t>平茂幸</t>
    <rPh sb="0" eb="1">
      <t>ヒラ</t>
    </rPh>
    <rPh sb="1" eb="2">
      <t>シゲ</t>
    </rPh>
    <rPh sb="2" eb="3">
      <t>ユキ</t>
    </rPh>
    <phoneticPr fontId="2"/>
  </si>
  <si>
    <t>熊本</t>
    <rPh sb="0" eb="2">
      <t>クマモト</t>
    </rPh>
    <phoneticPr fontId="2"/>
  </si>
  <si>
    <t>ひらしげよし</t>
    <phoneticPr fontId="2"/>
  </si>
  <si>
    <t>平茂美</t>
    <rPh sb="0" eb="1">
      <t>ヒラ</t>
    </rPh>
    <rPh sb="1" eb="2">
      <t>シゲ</t>
    </rPh>
    <rPh sb="2" eb="3">
      <t>ミ</t>
    </rPh>
    <phoneticPr fontId="2"/>
  </si>
  <si>
    <t>大日平茂</t>
    <rPh sb="0" eb="2">
      <t>ダイニチ</t>
    </rPh>
    <rPh sb="2" eb="4">
      <t>ヒラシゲ</t>
    </rPh>
    <phoneticPr fontId="2"/>
  </si>
  <si>
    <t>P黒５８８</t>
    <rPh sb="1" eb="2">
      <t>クロ</t>
    </rPh>
    <phoneticPr fontId="2"/>
  </si>
  <si>
    <t>ひらしらきよ</t>
    <phoneticPr fontId="2"/>
  </si>
  <si>
    <t>平白清</t>
    <rPh sb="0" eb="1">
      <t>ヒラ</t>
    </rPh>
    <rPh sb="1" eb="2">
      <t>シロ</t>
    </rPh>
    <rPh sb="2" eb="3">
      <t>キヨシ</t>
    </rPh>
    <phoneticPr fontId="2"/>
  </si>
  <si>
    <t>白清８５の３</t>
    <rPh sb="0" eb="1">
      <t>シラ</t>
    </rPh>
    <rPh sb="1" eb="2">
      <t>キヨシ</t>
    </rPh>
    <phoneticPr fontId="2"/>
  </si>
  <si>
    <t>第1池花</t>
    <rPh sb="0" eb="1">
      <t>ダイ</t>
    </rPh>
    <rPh sb="2" eb="4">
      <t>イケハナ</t>
    </rPh>
    <phoneticPr fontId="2"/>
  </si>
  <si>
    <t>ひらただかつ</t>
    <phoneticPr fontId="2"/>
  </si>
  <si>
    <t>平忠勝</t>
    <rPh sb="0" eb="1">
      <t>ヒラ</t>
    </rPh>
    <rPh sb="1" eb="2">
      <t>タダシ</t>
    </rPh>
    <rPh sb="2" eb="3">
      <t>カツ</t>
    </rPh>
    <phoneticPr fontId="2"/>
  </si>
  <si>
    <t>ひらてるきた</t>
    <phoneticPr fontId="2"/>
  </si>
  <si>
    <t>平照北</t>
    <rPh sb="0" eb="1">
      <t>ヒラ</t>
    </rPh>
    <rPh sb="1" eb="2">
      <t>テル</t>
    </rPh>
    <rPh sb="2" eb="3">
      <t>キタ</t>
    </rPh>
    <phoneticPr fontId="2"/>
  </si>
  <si>
    <t>ひらはなまる</t>
    <phoneticPr fontId="2"/>
  </si>
  <si>
    <t>平花丸</t>
    <rPh sb="0" eb="1">
      <t>ヒラ</t>
    </rPh>
    <rPh sb="1" eb="3">
      <t>ハナマル</t>
    </rPh>
    <phoneticPr fontId="2"/>
  </si>
  <si>
    <t>ひらふくくに１</t>
    <phoneticPr fontId="2"/>
  </si>
  <si>
    <t>平福国１</t>
    <rPh sb="0" eb="2">
      <t>ヒラフク</t>
    </rPh>
    <rPh sb="2" eb="3">
      <t>クニ</t>
    </rPh>
    <phoneticPr fontId="2"/>
  </si>
  <si>
    <t>ひらはるおう</t>
    <phoneticPr fontId="2"/>
  </si>
  <si>
    <t>平春王</t>
    <rPh sb="2" eb="3">
      <t>オウ</t>
    </rPh>
    <phoneticPr fontId="2"/>
  </si>
  <si>
    <t>ふくひかりおう</t>
    <phoneticPr fontId="2"/>
  </si>
  <si>
    <t>福光王</t>
  </si>
  <si>
    <t>安美金</t>
    <phoneticPr fontId="2"/>
  </si>
  <si>
    <t>ふくかね４</t>
    <phoneticPr fontId="2"/>
  </si>
  <si>
    <t>ひらふみかつ</t>
    <phoneticPr fontId="2"/>
  </si>
  <si>
    <t>平文勝</t>
    <rPh sb="0" eb="1">
      <t>ヒラ</t>
    </rPh>
    <rPh sb="1" eb="2">
      <t>フミ</t>
    </rPh>
    <rPh sb="2" eb="3">
      <t>カ</t>
    </rPh>
    <phoneticPr fontId="2"/>
  </si>
  <si>
    <t>飛良美継</t>
    <rPh sb="0" eb="1">
      <t>ヒ</t>
    </rPh>
    <rPh sb="1" eb="2">
      <t>ヨ</t>
    </rPh>
    <rPh sb="2" eb="3">
      <t>ミ</t>
    </rPh>
    <rPh sb="3" eb="4">
      <t>ツ</t>
    </rPh>
    <phoneticPr fontId="2"/>
  </si>
  <si>
    <t>ひらやすきく</t>
    <phoneticPr fontId="2"/>
  </si>
  <si>
    <t>平安菊(山形）</t>
    <rPh sb="0" eb="1">
      <t>ヒラ</t>
    </rPh>
    <rPh sb="1" eb="2">
      <t>ヤス</t>
    </rPh>
    <rPh sb="2" eb="3">
      <t>キク</t>
    </rPh>
    <rPh sb="4" eb="6">
      <t>ヤマガタ</t>
    </rPh>
    <phoneticPr fontId="2"/>
  </si>
  <si>
    <t>ひらやすしげふく</t>
    <phoneticPr fontId="2"/>
  </si>
  <si>
    <t>平安茂福</t>
    <rPh sb="0" eb="2">
      <t>ヘイアン</t>
    </rPh>
    <rPh sb="2" eb="3">
      <t>シゲ</t>
    </rPh>
    <rPh sb="3" eb="4">
      <t>フク</t>
    </rPh>
    <phoneticPr fontId="2"/>
  </si>
  <si>
    <t>にじゅういちせいき</t>
    <phoneticPr fontId="2"/>
  </si>
  <si>
    <t>ひろかげふく</t>
    <phoneticPr fontId="2"/>
  </si>
  <si>
    <t>広景福</t>
    <rPh sb="0" eb="1">
      <t>ヒロ</t>
    </rPh>
    <rPh sb="1" eb="2">
      <t>ケイ</t>
    </rPh>
    <rPh sb="2" eb="3">
      <t>フク</t>
    </rPh>
    <phoneticPr fontId="2"/>
  </si>
  <si>
    <t>ひろかつ</t>
    <phoneticPr fontId="2"/>
  </si>
  <si>
    <t>宏勝</t>
    <rPh sb="0" eb="2">
      <t>ヒロカツ</t>
    </rPh>
    <phoneticPr fontId="2"/>
  </si>
  <si>
    <t>ひろさと</t>
    <phoneticPr fontId="2"/>
  </si>
  <si>
    <t>宏郷</t>
    <rPh sb="0" eb="1">
      <t>ヒロ</t>
    </rPh>
    <rPh sb="1" eb="2">
      <t>サト</t>
    </rPh>
    <phoneticPr fontId="2"/>
  </si>
  <si>
    <t>ひろかつかごしま</t>
    <phoneticPr fontId="2"/>
  </si>
  <si>
    <t>宏勝（鹿児島）</t>
    <rPh sb="0" eb="1">
      <t>ヒロ</t>
    </rPh>
    <rPh sb="1" eb="2">
      <t>カツ</t>
    </rPh>
    <rPh sb="3" eb="6">
      <t>カゴシマ</t>
    </rPh>
    <phoneticPr fontId="2"/>
  </si>
  <si>
    <t>宝勝</t>
    <phoneticPr fontId="2"/>
  </si>
  <si>
    <t>ひろはな</t>
    <phoneticPr fontId="2"/>
  </si>
  <si>
    <t>宏花</t>
    <rPh sb="0" eb="1">
      <t>ヒロ</t>
    </rPh>
    <rPh sb="1" eb="2">
      <t>ハナ</t>
    </rPh>
    <phoneticPr fontId="2"/>
  </si>
  <si>
    <t>第1西村</t>
    <rPh sb="0" eb="1">
      <t>ダイ</t>
    </rPh>
    <rPh sb="2" eb="4">
      <t>ニシムラ</t>
    </rPh>
    <phoneticPr fontId="2"/>
  </si>
  <si>
    <t>ひろき</t>
    <phoneticPr fontId="2"/>
  </si>
  <si>
    <t>広貴</t>
    <rPh sb="0" eb="1">
      <t>ヒロ</t>
    </rPh>
    <rPh sb="1" eb="2">
      <t>キ</t>
    </rPh>
    <phoneticPr fontId="2"/>
  </si>
  <si>
    <t>ひろさかえ</t>
    <phoneticPr fontId="2"/>
  </si>
  <si>
    <t>広栄</t>
    <rPh sb="0" eb="2">
      <t>ヒロサカエ</t>
    </rPh>
    <phoneticPr fontId="2"/>
  </si>
  <si>
    <t>富栄</t>
    <rPh sb="0" eb="1">
      <t>トミサカエ</t>
    </rPh>
    <rPh sb="1" eb="2">
      <t>サカエ</t>
    </rPh>
    <phoneticPr fontId="2"/>
  </si>
  <si>
    <t>よしゆき</t>
    <phoneticPr fontId="2"/>
  </si>
  <si>
    <t>義行</t>
    <rPh sb="0" eb="2">
      <t>ヨシユキ</t>
    </rPh>
    <phoneticPr fontId="2"/>
  </si>
  <si>
    <t>ひろたか</t>
    <phoneticPr fontId="2"/>
  </si>
  <si>
    <t>広高</t>
    <rPh sb="0" eb="1">
      <t>ヒロ</t>
    </rPh>
    <rPh sb="1" eb="2">
      <t>タカ</t>
    </rPh>
    <phoneticPr fontId="2"/>
  </si>
  <si>
    <t>ひろてるかつ</t>
    <phoneticPr fontId="2"/>
  </si>
  <si>
    <t>大照勝</t>
    <rPh sb="0" eb="1">
      <t>ダイ</t>
    </rPh>
    <rPh sb="1" eb="2">
      <t>テ</t>
    </rPh>
    <rPh sb="2" eb="3">
      <t>カツ</t>
    </rPh>
    <phoneticPr fontId="2"/>
  </si>
  <si>
    <t>宏友</t>
    <rPh sb="0" eb="2">
      <t>ヒロトモ</t>
    </rPh>
    <phoneticPr fontId="2"/>
  </si>
  <si>
    <t>九一高山</t>
    <rPh sb="0" eb="1">
      <t>キュウ</t>
    </rPh>
    <rPh sb="1" eb="2">
      <t>ハジメ</t>
    </rPh>
    <rPh sb="2" eb="4">
      <t>タカヤマ</t>
    </rPh>
    <phoneticPr fontId="2"/>
  </si>
  <si>
    <t>ひろのぶ</t>
    <phoneticPr fontId="2"/>
  </si>
  <si>
    <t>広順</t>
    <rPh sb="0" eb="1">
      <t>ヒロ</t>
    </rPh>
    <rPh sb="1" eb="2">
      <t>ジュン</t>
    </rPh>
    <phoneticPr fontId="2"/>
  </si>
  <si>
    <t>第４福花</t>
    <rPh sb="0" eb="1">
      <t>ダイ</t>
    </rPh>
    <rPh sb="2" eb="3">
      <t>フク</t>
    </rPh>
    <phoneticPr fontId="2"/>
  </si>
  <si>
    <t>ひろのり</t>
    <phoneticPr fontId="2"/>
  </si>
  <si>
    <t>寛徳</t>
    <rPh sb="0" eb="2">
      <t>ヒロノリ</t>
    </rPh>
    <phoneticPr fontId="2"/>
  </si>
  <si>
    <t>ひろはな１</t>
    <phoneticPr fontId="2"/>
  </si>
  <si>
    <t>広花１</t>
    <rPh sb="0" eb="1">
      <t>ヒロ</t>
    </rPh>
    <rPh sb="1" eb="2">
      <t>ハナ</t>
    </rPh>
    <phoneticPr fontId="2"/>
  </si>
  <si>
    <t>ひろふくかげ</t>
    <phoneticPr fontId="2"/>
  </si>
  <si>
    <t>広福景（仮称）</t>
    <rPh sb="0" eb="1">
      <t>ヒロ</t>
    </rPh>
    <rPh sb="1" eb="2">
      <t>フク</t>
    </rPh>
    <rPh sb="2" eb="3">
      <t>ケイ</t>
    </rPh>
    <rPh sb="4" eb="6">
      <t>カショウ</t>
    </rPh>
    <phoneticPr fontId="2"/>
  </si>
  <si>
    <t>へいよしふく</t>
    <phoneticPr fontId="2"/>
  </si>
  <si>
    <t>兵芳福</t>
  </si>
  <si>
    <t>ふかはれ</t>
    <phoneticPr fontId="2"/>
  </si>
  <si>
    <t>深晴</t>
    <rPh sb="0" eb="1">
      <t>フカ</t>
    </rPh>
    <rPh sb="1" eb="2">
      <t>ハ</t>
    </rPh>
    <phoneticPr fontId="2"/>
  </si>
  <si>
    <t>ふかはれなみ</t>
    <phoneticPr fontId="2"/>
  </si>
  <si>
    <t>深晴波</t>
    <rPh sb="0" eb="1">
      <t>フカ</t>
    </rPh>
    <rPh sb="1" eb="2">
      <t>ハ</t>
    </rPh>
    <rPh sb="2" eb="3">
      <t>ナミ</t>
    </rPh>
    <phoneticPr fontId="2"/>
  </si>
  <si>
    <t>ふくあさ</t>
    <phoneticPr fontId="2"/>
  </si>
  <si>
    <t>福麻</t>
    <rPh sb="0" eb="1">
      <t>フクアサ</t>
    </rPh>
    <phoneticPr fontId="2"/>
  </si>
  <si>
    <t>富久泉</t>
    <rPh sb="0" eb="2">
      <t>トミヒサ</t>
    </rPh>
    <rPh sb="2" eb="3">
      <t>イズミ</t>
    </rPh>
    <phoneticPr fontId="2"/>
  </si>
  <si>
    <t>福泉２</t>
    <rPh sb="0" eb="1">
      <t>フク</t>
    </rPh>
    <rPh sb="1" eb="2">
      <t>イズミ</t>
    </rPh>
    <phoneticPr fontId="2"/>
  </si>
  <si>
    <t>だい３はくせん</t>
    <phoneticPr fontId="2"/>
  </si>
  <si>
    <t>第３伯川</t>
    <rPh sb="0" eb="1">
      <t>ダイ</t>
    </rPh>
    <rPh sb="2" eb="4">
      <t>エキカワ</t>
    </rPh>
    <phoneticPr fontId="2"/>
  </si>
  <si>
    <t>だい１３たまやま</t>
    <phoneticPr fontId="2"/>
  </si>
  <si>
    <t>第１３玉山</t>
    <rPh sb="0" eb="1">
      <t>ダイ</t>
    </rPh>
    <rPh sb="3" eb="5">
      <t>タマヤマ</t>
    </rPh>
    <phoneticPr fontId="2"/>
  </si>
  <si>
    <t>ふくいとざくら</t>
    <phoneticPr fontId="2"/>
  </si>
  <si>
    <t>福糸桜</t>
    <rPh sb="0" eb="1">
      <t>フク</t>
    </rPh>
    <rPh sb="1" eb="2">
      <t>イト</t>
    </rPh>
    <rPh sb="2" eb="3">
      <t>サクラ</t>
    </rPh>
    <phoneticPr fontId="2"/>
  </si>
  <si>
    <t>羅威傳王</t>
  </si>
  <si>
    <t>大分糸福</t>
    <rPh sb="0" eb="2">
      <t>オオイタ</t>
    </rPh>
    <rPh sb="2" eb="3">
      <t>イト</t>
    </rPh>
    <rPh sb="3" eb="4">
      <t>フク</t>
    </rPh>
    <phoneticPr fontId="2"/>
  </si>
  <si>
    <t>ふくいとじん</t>
    <phoneticPr fontId="2"/>
  </si>
  <si>
    <t>福糸仁</t>
    <rPh sb="0" eb="1">
      <t>フク</t>
    </rPh>
    <rPh sb="1" eb="2">
      <t>イト</t>
    </rPh>
    <rPh sb="2" eb="3">
      <t>ジン</t>
    </rPh>
    <phoneticPr fontId="2"/>
  </si>
  <si>
    <t>ふくおく２</t>
    <phoneticPr fontId="2"/>
  </si>
  <si>
    <t>福奥２</t>
    <rPh sb="0" eb="1">
      <t>フク</t>
    </rPh>
    <rPh sb="1" eb="2">
      <t>オク</t>
    </rPh>
    <phoneticPr fontId="2"/>
  </si>
  <si>
    <t>新</t>
    <rPh sb="0" eb="1">
      <t>アラタ</t>
    </rPh>
    <phoneticPr fontId="2"/>
  </si>
  <si>
    <t>ふくかつさかえ１</t>
    <phoneticPr fontId="2"/>
  </si>
  <si>
    <t>福勝栄１</t>
    <rPh sb="0" eb="1">
      <t>フク</t>
    </rPh>
    <rPh sb="1" eb="2">
      <t>カツ</t>
    </rPh>
    <rPh sb="2" eb="3">
      <t>サカ</t>
    </rPh>
    <phoneticPr fontId="2"/>
  </si>
  <si>
    <t>ふくかね</t>
    <phoneticPr fontId="2"/>
  </si>
  <si>
    <t>福金</t>
    <rPh sb="0" eb="1">
      <t>フク</t>
    </rPh>
    <rPh sb="1" eb="2">
      <t>カネ</t>
    </rPh>
    <phoneticPr fontId="2"/>
  </si>
  <si>
    <t>Ｊ黒３９（４代不明）</t>
    <rPh sb="1" eb="2">
      <t>クロ</t>
    </rPh>
    <rPh sb="6" eb="7">
      <t>ダイ</t>
    </rPh>
    <rPh sb="7" eb="9">
      <t>フメイ</t>
    </rPh>
    <phoneticPr fontId="2"/>
  </si>
  <si>
    <t>ふくかね３</t>
    <phoneticPr fontId="2"/>
  </si>
  <si>
    <t>福金３</t>
    <rPh sb="0" eb="2">
      <t>フクカネ</t>
    </rPh>
    <phoneticPr fontId="2"/>
  </si>
  <si>
    <t>福金４</t>
    <rPh sb="0" eb="1">
      <t>フク</t>
    </rPh>
    <rPh sb="1" eb="2">
      <t>カネ</t>
    </rPh>
    <phoneticPr fontId="2"/>
  </si>
  <si>
    <t>ふくかねじろう</t>
    <phoneticPr fontId="2"/>
  </si>
  <si>
    <t>福金次郎</t>
    <rPh sb="2" eb="4">
      <t>ジロウ</t>
    </rPh>
    <phoneticPr fontId="2"/>
  </si>
  <si>
    <t>勝次郎</t>
    <rPh sb="0" eb="1">
      <t>カツ</t>
    </rPh>
    <rPh sb="1" eb="3">
      <t>ジロウ</t>
    </rPh>
    <phoneticPr fontId="2"/>
  </si>
  <si>
    <t>ふくひかり</t>
    <phoneticPr fontId="2"/>
  </si>
  <si>
    <t>福光</t>
    <rPh sb="0" eb="1">
      <t>フク</t>
    </rPh>
    <rPh sb="1" eb="2">
      <t>ヒカリ</t>
    </rPh>
    <phoneticPr fontId="2"/>
  </si>
  <si>
    <t>田久保土井</t>
    <rPh sb="0" eb="1">
      <t>タ</t>
    </rPh>
    <rPh sb="1" eb="3">
      <t>クボ</t>
    </rPh>
    <rPh sb="3" eb="5">
      <t>ドイ</t>
    </rPh>
    <phoneticPr fontId="2"/>
  </si>
  <si>
    <t>福金晴</t>
    <rPh sb="0" eb="1">
      <t>フク</t>
    </rPh>
    <rPh sb="1" eb="2">
      <t>カネ</t>
    </rPh>
    <rPh sb="2" eb="3">
      <t>ハ</t>
    </rPh>
    <phoneticPr fontId="2"/>
  </si>
  <si>
    <t>ふくかねやす</t>
    <phoneticPr fontId="2"/>
  </si>
  <si>
    <t>福金安</t>
    <rPh sb="0" eb="1">
      <t>フク</t>
    </rPh>
    <rPh sb="1" eb="2">
      <t>カネ</t>
    </rPh>
    <rPh sb="2" eb="3">
      <t>ヤス</t>
    </rPh>
    <phoneticPr fontId="2"/>
  </si>
  <si>
    <t>金幸</t>
    <rPh sb="0" eb="1">
      <t>カネ</t>
    </rPh>
    <rPh sb="1" eb="2">
      <t>サチ</t>
    </rPh>
    <phoneticPr fontId="2"/>
  </si>
  <si>
    <t>糸茂</t>
    <rPh sb="0" eb="1">
      <t>イト</t>
    </rPh>
    <rPh sb="1" eb="2">
      <t>シゲル</t>
    </rPh>
    <phoneticPr fontId="2"/>
  </si>
  <si>
    <t>ふくがみ</t>
    <phoneticPr fontId="2"/>
  </si>
  <si>
    <t>福神</t>
    <rPh sb="0" eb="1">
      <t>フク</t>
    </rPh>
    <rPh sb="1" eb="2">
      <t>カミ</t>
    </rPh>
    <phoneticPr fontId="2"/>
  </si>
  <si>
    <t>ふくきたいと</t>
    <phoneticPr fontId="2"/>
  </si>
  <si>
    <t>福北糸</t>
    <rPh sb="0" eb="1">
      <t>フク</t>
    </rPh>
    <rPh sb="1" eb="2">
      <t>キタ</t>
    </rPh>
    <rPh sb="2" eb="3">
      <t>イト</t>
    </rPh>
    <phoneticPr fontId="2"/>
  </si>
  <si>
    <t>ふくきたひかり</t>
    <phoneticPr fontId="2"/>
  </si>
  <si>
    <t>福北光</t>
    <rPh sb="0" eb="1">
      <t>フク</t>
    </rPh>
    <rPh sb="1" eb="2">
      <t>キタ</t>
    </rPh>
    <rPh sb="2" eb="3">
      <t>ヒカリ</t>
    </rPh>
    <phoneticPr fontId="2"/>
  </si>
  <si>
    <t>Ｐ黒４８２</t>
    <rPh sb="1" eb="2">
      <t>クロ</t>
    </rPh>
    <phoneticPr fontId="2"/>
  </si>
  <si>
    <t>やなぎほし</t>
    <phoneticPr fontId="2"/>
  </si>
  <si>
    <t>柳星</t>
    <rPh sb="0" eb="1">
      <t>ヤナギ</t>
    </rPh>
    <rPh sb="1" eb="2">
      <t>ホシ</t>
    </rPh>
    <phoneticPr fontId="2"/>
  </si>
  <si>
    <t>昭新</t>
    <rPh sb="0" eb="1">
      <t>アキラ</t>
    </rPh>
    <rPh sb="1" eb="2">
      <t>シン</t>
    </rPh>
    <phoneticPr fontId="2"/>
  </si>
  <si>
    <t>ふくこう</t>
    <phoneticPr fontId="2"/>
  </si>
  <si>
    <t>福好</t>
    <rPh sb="0" eb="1">
      <t>フク</t>
    </rPh>
    <rPh sb="1" eb="2">
      <t>コウ</t>
    </rPh>
    <phoneticPr fontId="2"/>
  </si>
  <si>
    <t>事業団６</t>
    <rPh sb="0" eb="3">
      <t>ジギョウダン</t>
    </rPh>
    <phoneticPr fontId="2"/>
  </si>
  <si>
    <t>ふくさかえあきた</t>
    <phoneticPr fontId="2"/>
  </si>
  <si>
    <t>福栄（秋田）</t>
    <rPh sb="0" eb="1">
      <t>フク</t>
    </rPh>
    <rPh sb="1" eb="2">
      <t>サカエ</t>
    </rPh>
    <rPh sb="3" eb="5">
      <t>アキタ</t>
    </rPh>
    <phoneticPr fontId="2"/>
  </si>
  <si>
    <t>福谷1</t>
    <rPh sb="0" eb="2">
      <t>フクタニ</t>
    </rPh>
    <phoneticPr fontId="2"/>
  </si>
  <si>
    <t>ふくざくらおおいた</t>
    <phoneticPr fontId="2"/>
  </si>
  <si>
    <t>福桜（大分）</t>
    <rPh sb="0" eb="1">
      <t>フク</t>
    </rPh>
    <rPh sb="1" eb="2">
      <t>サクラ</t>
    </rPh>
    <rPh sb="3" eb="5">
      <t>オオイタ</t>
    </rPh>
    <phoneticPr fontId="2"/>
  </si>
  <si>
    <t>やまさかえ</t>
    <phoneticPr fontId="2"/>
  </si>
  <si>
    <t>山栄</t>
    <rPh sb="0" eb="1">
      <t>ヤマ</t>
    </rPh>
    <rPh sb="1" eb="2">
      <t>サカエ</t>
    </rPh>
    <phoneticPr fontId="2"/>
  </si>
  <si>
    <t>ふくしげおう</t>
    <phoneticPr fontId="2"/>
  </si>
  <si>
    <t>福茂王</t>
    <rPh sb="0" eb="1">
      <t>フク</t>
    </rPh>
    <rPh sb="1" eb="2">
      <t>シゲル</t>
    </rPh>
    <rPh sb="2" eb="3">
      <t>オウ</t>
    </rPh>
    <phoneticPr fontId="2"/>
  </si>
  <si>
    <t>ふくしげさくら</t>
    <phoneticPr fontId="2"/>
  </si>
  <si>
    <t>福茂桜</t>
    <rPh sb="0" eb="1">
      <t>フク</t>
    </rPh>
    <rPh sb="1" eb="2">
      <t>シゲル</t>
    </rPh>
    <rPh sb="2" eb="3">
      <t>サクラ</t>
    </rPh>
    <phoneticPr fontId="2"/>
  </si>
  <si>
    <t>田菊</t>
    <rPh sb="0" eb="1">
      <t>タ</t>
    </rPh>
    <rPh sb="1" eb="2">
      <t>ギク</t>
    </rPh>
    <phoneticPr fontId="2"/>
  </si>
  <si>
    <t>ふくしげなが</t>
    <phoneticPr fontId="2"/>
  </si>
  <si>
    <t>福茂永</t>
    <rPh sb="0" eb="1">
      <t>フク</t>
    </rPh>
    <rPh sb="1" eb="2">
      <t>シゲル</t>
    </rPh>
    <rPh sb="2" eb="3">
      <t>ナガ</t>
    </rPh>
    <phoneticPr fontId="2"/>
  </si>
  <si>
    <t>福茂</t>
    <rPh sb="0" eb="1">
      <t>フク</t>
    </rPh>
    <rPh sb="1" eb="2">
      <t>シゲル</t>
    </rPh>
    <phoneticPr fontId="2"/>
  </si>
  <si>
    <t>ふくしげなみかごしま</t>
    <phoneticPr fontId="2"/>
  </si>
  <si>
    <t>福重波（鹿児島）</t>
    <rPh sb="0" eb="2">
      <t>フクシゲ</t>
    </rPh>
    <rPh sb="2" eb="3">
      <t>ナミ</t>
    </rPh>
    <rPh sb="4" eb="7">
      <t>カゴシマ</t>
    </rPh>
    <phoneticPr fontId="2"/>
  </si>
  <si>
    <t>福花５</t>
    <phoneticPr fontId="2"/>
  </si>
  <si>
    <t>ふくしらきよ</t>
    <phoneticPr fontId="2"/>
  </si>
  <si>
    <t>福白清</t>
    <rPh sb="0" eb="1">
      <t>フク</t>
    </rPh>
    <rPh sb="1" eb="2">
      <t>シラ</t>
    </rPh>
    <rPh sb="2" eb="3">
      <t>キヨ</t>
    </rPh>
    <phoneticPr fontId="2"/>
  </si>
  <si>
    <t>飛騨白清</t>
    <phoneticPr fontId="2"/>
  </si>
  <si>
    <t>事業団２２</t>
    <rPh sb="0" eb="3">
      <t>ジギョウダン</t>
    </rPh>
    <phoneticPr fontId="2"/>
  </si>
  <si>
    <t>ふくすず</t>
    <phoneticPr fontId="2"/>
  </si>
  <si>
    <t>福鈴</t>
    <rPh sb="0" eb="2">
      <t>フクスズ</t>
    </rPh>
    <phoneticPr fontId="2"/>
  </si>
  <si>
    <t>安幸土井</t>
    <rPh sb="0" eb="4">
      <t>ヤスユキドイ</t>
    </rPh>
    <phoneticPr fontId="2"/>
  </si>
  <si>
    <t>ふくせい</t>
    <phoneticPr fontId="2"/>
  </si>
  <si>
    <t>福政</t>
    <rPh sb="0" eb="1">
      <t>フク</t>
    </rPh>
    <rPh sb="1" eb="2">
      <t>セイ</t>
    </rPh>
    <phoneticPr fontId="2"/>
  </si>
  <si>
    <t>ふくせいかごしま</t>
    <phoneticPr fontId="2"/>
  </si>
  <si>
    <t>福政（鹿児島）</t>
    <rPh sb="0" eb="1">
      <t>フク</t>
    </rPh>
    <rPh sb="1" eb="2">
      <t>セイ</t>
    </rPh>
    <rPh sb="3" eb="6">
      <t>カゴシマ</t>
    </rPh>
    <phoneticPr fontId="2"/>
  </si>
  <si>
    <t>ふくせいふくしま</t>
    <phoneticPr fontId="2"/>
  </si>
  <si>
    <t>福政（福島）</t>
    <rPh sb="0" eb="1">
      <t>フク</t>
    </rPh>
    <rPh sb="1" eb="2">
      <t>セイ</t>
    </rPh>
    <rPh sb="3" eb="5">
      <t>フクシマ</t>
    </rPh>
    <phoneticPr fontId="2"/>
  </si>
  <si>
    <t>金山（福島）</t>
    <rPh sb="0" eb="2">
      <t>キンザン</t>
    </rPh>
    <rPh sb="3" eb="5">
      <t>フクシマ</t>
    </rPh>
    <phoneticPr fontId="2"/>
  </si>
  <si>
    <t>ふくたに</t>
    <phoneticPr fontId="2"/>
  </si>
  <si>
    <t>福谷</t>
    <rPh sb="0" eb="1">
      <t>フク</t>
    </rPh>
    <rPh sb="1" eb="2">
      <t>タニ</t>
    </rPh>
    <phoneticPr fontId="2"/>
  </si>
  <si>
    <t>茅生波</t>
    <rPh sb="0" eb="1">
      <t>カヤ</t>
    </rPh>
    <rPh sb="1" eb="2">
      <t>イ</t>
    </rPh>
    <rPh sb="2" eb="3">
      <t>ナミ</t>
    </rPh>
    <phoneticPr fontId="2"/>
  </si>
  <si>
    <t>かんうめ</t>
    <phoneticPr fontId="2"/>
  </si>
  <si>
    <t>貫梅</t>
    <rPh sb="0" eb="1">
      <t>カン</t>
    </rPh>
    <rPh sb="1" eb="2">
      <t>ウメ</t>
    </rPh>
    <phoneticPr fontId="2"/>
  </si>
  <si>
    <t>やすひろどい</t>
    <phoneticPr fontId="2"/>
  </si>
  <si>
    <t>安広土井</t>
    <rPh sb="0" eb="1">
      <t>ヤス</t>
    </rPh>
    <rPh sb="1" eb="2">
      <t>ヒロ</t>
    </rPh>
    <rPh sb="2" eb="4">
      <t>ドイ</t>
    </rPh>
    <phoneticPr fontId="2"/>
  </si>
  <si>
    <t>但広橋</t>
    <rPh sb="0" eb="1">
      <t>タダシ</t>
    </rPh>
    <rPh sb="1" eb="2">
      <t>ヒロ</t>
    </rPh>
    <rPh sb="2" eb="3">
      <t>ハシ</t>
    </rPh>
    <phoneticPr fontId="2"/>
  </si>
  <si>
    <t>秋田県</t>
    <rPh sb="0" eb="2">
      <t>アキタ</t>
    </rPh>
    <rPh sb="2" eb="3">
      <t>ケン</t>
    </rPh>
    <phoneticPr fontId="2"/>
  </si>
  <si>
    <t>ふくたにざくら</t>
    <phoneticPr fontId="2"/>
  </si>
  <si>
    <t>福谷桜</t>
    <rPh sb="0" eb="3">
      <t>フクタニザクラ</t>
    </rPh>
    <phoneticPr fontId="2"/>
  </si>
  <si>
    <t>ふくたにふく</t>
    <phoneticPr fontId="2"/>
  </si>
  <si>
    <t>福谷福</t>
    <rPh sb="0" eb="1">
      <t>フク</t>
    </rPh>
    <rPh sb="1" eb="2">
      <t>タニ</t>
    </rPh>
    <rPh sb="2" eb="3">
      <t>フク</t>
    </rPh>
    <phoneticPr fontId="2"/>
  </si>
  <si>
    <t>福鶴土井</t>
    <rPh sb="0" eb="1">
      <t>フク</t>
    </rPh>
    <rPh sb="1" eb="2">
      <t>ツル</t>
    </rPh>
    <rPh sb="2" eb="4">
      <t>ドイ</t>
    </rPh>
    <phoneticPr fontId="2"/>
  </si>
  <si>
    <t>ふくつるふじ</t>
    <phoneticPr fontId="2"/>
  </si>
  <si>
    <t>福鶴藤</t>
    <rPh sb="0" eb="1">
      <t>フク</t>
    </rPh>
    <rPh sb="1" eb="2">
      <t>ツル</t>
    </rPh>
    <rPh sb="2" eb="3">
      <t>フジ</t>
    </rPh>
    <phoneticPr fontId="2"/>
  </si>
  <si>
    <t>ふくてるよし</t>
    <phoneticPr fontId="2"/>
  </si>
  <si>
    <t>福照芳</t>
    <rPh sb="0" eb="1">
      <t>フク</t>
    </rPh>
    <rPh sb="1" eb="2">
      <t>テ</t>
    </rPh>
    <rPh sb="2" eb="3">
      <t>ヨシ</t>
    </rPh>
    <phoneticPr fontId="2"/>
  </si>
  <si>
    <t>ふくよしどい</t>
    <phoneticPr fontId="2"/>
  </si>
  <si>
    <t>福芳土井</t>
    <rPh sb="0" eb="1">
      <t>フク</t>
    </rPh>
    <rPh sb="1" eb="2">
      <t>ヨシ</t>
    </rPh>
    <rPh sb="2" eb="4">
      <t>ドイ</t>
    </rPh>
    <phoneticPr fontId="2"/>
  </si>
  <si>
    <t>ふくとしざくら</t>
    <phoneticPr fontId="2"/>
  </si>
  <si>
    <t>福利桜</t>
    <rPh sb="0" eb="1">
      <t>フク</t>
    </rPh>
    <rPh sb="1" eb="2">
      <t>トシ</t>
    </rPh>
    <rPh sb="2" eb="3">
      <t>ザクラ</t>
    </rPh>
    <phoneticPr fontId="2"/>
  </si>
  <si>
    <t>？</t>
    <phoneticPr fontId="2"/>
  </si>
  <si>
    <t>ふくとしどい</t>
    <phoneticPr fontId="2"/>
  </si>
  <si>
    <t>福俊土井</t>
    <rPh sb="0" eb="1">
      <t>フク</t>
    </rPh>
    <rPh sb="1" eb="2">
      <t>トシ</t>
    </rPh>
    <rPh sb="2" eb="4">
      <t>ドイ</t>
    </rPh>
    <phoneticPr fontId="2"/>
  </si>
  <si>
    <t>ふくとみ</t>
    <phoneticPr fontId="2"/>
  </si>
  <si>
    <t>福富</t>
    <rPh sb="0" eb="1">
      <t>フク</t>
    </rPh>
    <rPh sb="1" eb="2">
      <t>トミ</t>
    </rPh>
    <phoneticPr fontId="2"/>
  </si>
  <si>
    <t>ふくとみきょうと</t>
    <phoneticPr fontId="2"/>
  </si>
  <si>
    <t>福富(京都）</t>
    <rPh sb="0" eb="2">
      <t>フクトミ</t>
    </rPh>
    <rPh sb="3" eb="5">
      <t>キョウト</t>
    </rPh>
    <phoneticPr fontId="2"/>
  </si>
  <si>
    <t>ふくとみまみや</t>
    <phoneticPr fontId="2"/>
  </si>
  <si>
    <t>福富間宮</t>
    <rPh sb="0" eb="2">
      <t>フクトミ</t>
    </rPh>
    <rPh sb="2" eb="4">
      <t>マミヤ</t>
    </rPh>
    <phoneticPr fontId="2"/>
  </si>
  <si>
    <t>ふくとみまみや４だい</t>
    <phoneticPr fontId="2"/>
  </si>
  <si>
    <t>ふくとらどい</t>
    <phoneticPr fontId="2"/>
  </si>
  <si>
    <t>福寅土井</t>
    <rPh sb="0" eb="1">
      <t>フク</t>
    </rPh>
    <rPh sb="1" eb="2">
      <t>トラ</t>
    </rPh>
    <rPh sb="2" eb="4">
      <t>ドイ</t>
    </rPh>
    <phoneticPr fontId="2"/>
  </si>
  <si>
    <t>ふくのかみ</t>
    <phoneticPr fontId="2"/>
  </si>
  <si>
    <t>福之神</t>
    <rPh sb="0" eb="1">
      <t>フクノカミ</t>
    </rPh>
    <rPh sb="1" eb="3">
      <t>ノカミ_x0006_</t>
    </rPh>
    <phoneticPr fontId="2"/>
  </si>
  <si>
    <t>ゆうしょう</t>
    <phoneticPr fontId="2"/>
  </si>
  <si>
    <t>優勝</t>
    <rPh sb="0" eb="2">
      <t>ユウショウ</t>
    </rPh>
    <phoneticPr fontId="2"/>
  </si>
  <si>
    <t>ふくはな１</t>
    <phoneticPr fontId="2"/>
  </si>
  <si>
    <t>福華１</t>
    <rPh sb="0" eb="1">
      <t>フク</t>
    </rPh>
    <rPh sb="1" eb="2">
      <t>ハナ</t>
    </rPh>
    <phoneticPr fontId="2"/>
  </si>
  <si>
    <t>福花５</t>
    <rPh sb="0" eb="1">
      <t>フク</t>
    </rPh>
    <rPh sb="1" eb="2">
      <t>ハナ</t>
    </rPh>
    <phoneticPr fontId="2"/>
  </si>
  <si>
    <t>ふくはるたけ</t>
    <phoneticPr fontId="2"/>
  </si>
  <si>
    <t>福春武</t>
    <rPh sb="0" eb="1">
      <t>フク</t>
    </rPh>
    <rPh sb="1" eb="2">
      <t>ハル</t>
    </rPh>
    <rPh sb="2" eb="3">
      <t>タケ</t>
    </rPh>
    <phoneticPr fontId="2"/>
  </si>
  <si>
    <t>福光</t>
    <phoneticPr fontId="2"/>
  </si>
  <si>
    <t>ふくひかり３だい</t>
    <phoneticPr fontId="2"/>
  </si>
  <si>
    <t>福光３代</t>
    <rPh sb="0" eb="1">
      <t>フク</t>
    </rPh>
    <rPh sb="1" eb="2">
      <t>ヒカリ</t>
    </rPh>
    <rPh sb="3" eb="4">
      <t>ダイ</t>
    </rPh>
    <phoneticPr fontId="2"/>
  </si>
  <si>
    <t>ふくひかり４だい</t>
    <phoneticPr fontId="2"/>
  </si>
  <si>
    <t>福光４代</t>
    <rPh sb="0" eb="1">
      <t>フク</t>
    </rPh>
    <rPh sb="1" eb="2">
      <t>ヒカリ</t>
    </rPh>
    <rPh sb="3" eb="4">
      <t>ダイ</t>
    </rPh>
    <phoneticPr fontId="2"/>
  </si>
  <si>
    <t>森正</t>
  </si>
  <si>
    <t>第４３岩田の１４</t>
  </si>
  <si>
    <t>第９稲実</t>
  </si>
  <si>
    <t>ふくひさ</t>
    <phoneticPr fontId="2"/>
  </si>
  <si>
    <t>福久</t>
    <rPh sb="0" eb="2">
      <t>フクヒサ</t>
    </rPh>
    <phoneticPr fontId="2"/>
  </si>
  <si>
    <t>ふくひさゆき</t>
    <phoneticPr fontId="2"/>
  </si>
  <si>
    <t>福久幸</t>
    <rPh sb="0" eb="2">
      <t>フクヒサ</t>
    </rPh>
    <rPh sb="2" eb="3">
      <t>サチ</t>
    </rPh>
    <phoneticPr fontId="2"/>
  </si>
  <si>
    <t>ふくひめはる</t>
    <phoneticPr fontId="2"/>
  </si>
  <si>
    <t>福姫晴</t>
    <rPh sb="0" eb="1">
      <t>フク</t>
    </rPh>
    <rPh sb="1" eb="2">
      <t>ヒメ</t>
    </rPh>
    <rPh sb="2" eb="3">
      <t>ハ</t>
    </rPh>
    <phoneticPr fontId="2"/>
  </si>
  <si>
    <t>ふくひらさかえ</t>
    <phoneticPr fontId="2"/>
  </si>
  <si>
    <t>福平栄</t>
    <rPh sb="0" eb="1">
      <t>フク</t>
    </rPh>
    <rPh sb="1" eb="2">
      <t>ヒラ</t>
    </rPh>
    <rPh sb="2" eb="3">
      <t>サカ</t>
    </rPh>
    <phoneticPr fontId="2"/>
  </si>
  <si>
    <t>安福１６５の９</t>
    <phoneticPr fontId="2"/>
  </si>
  <si>
    <t>いとかりひかり</t>
    <phoneticPr fontId="2"/>
  </si>
  <si>
    <t>ふくひらたか</t>
    <phoneticPr fontId="2"/>
  </si>
  <si>
    <t>福平高</t>
    <rPh sb="0" eb="1">
      <t>フク</t>
    </rPh>
    <rPh sb="1" eb="2">
      <t>ヒラ</t>
    </rPh>
    <rPh sb="2" eb="3">
      <t>タカ</t>
    </rPh>
    <phoneticPr fontId="2"/>
  </si>
  <si>
    <t>ふくひらはる</t>
    <phoneticPr fontId="2"/>
  </si>
  <si>
    <t>福平晴</t>
    <rPh sb="0" eb="1">
      <t>フク</t>
    </rPh>
    <rPh sb="1" eb="2">
      <t>ヒラ</t>
    </rPh>
    <rPh sb="2" eb="3">
      <t>ハ</t>
    </rPh>
    <phoneticPr fontId="2"/>
  </si>
  <si>
    <t>福島１０回全１区</t>
    <rPh sb="0" eb="2">
      <t>フクシマ</t>
    </rPh>
    <rPh sb="4" eb="5">
      <t>カイ</t>
    </rPh>
    <rPh sb="5" eb="6">
      <t>ゼン</t>
    </rPh>
    <rPh sb="7" eb="8">
      <t>ク</t>
    </rPh>
    <phoneticPr fontId="2"/>
  </si>
  <si>
    <t>ふくひろ</t>
    <phoneticPr fontId="2"/>
  </si>
  <si>
    <t>福広</t>
    <rPh sb="0" eb="1">
      <t>フクヒロ</t>
    </rPh>
    <phoneticPr fontId="2"/>
  </si>
  <si>
    <t>宝春</t>
    <rPh sb="0" eb="1">
      <t>ホウシュン</t>
    </rPh>
    <rPh sb="1" eb="2">
      <t>シュン</t>
    </rPh>
    <phoneticPr fontId="2"/>
  </si>
  <si>
    <t>ふくふく</t>
    <phoneticPr fontId="2"/>
  </si>
  <si>
    <t>福福（江藤）</t>
    <rPh sb="0" eb="1">
      <t>フク</t>
    </rPh>
    <rPh sb="1" eb="2">
      <t>フク</t>
    </rPh>
    <rPh sb="3" eb="5">
      <t>エトウ</t>
    </rPh>
    <phoneticPr fontId="2"/>
  </si>
  <si>
    <t>ふくふく４だい</t>
    <phoneticPr fontId="2"/>
  </si>
  <si>
    <t>福福４代</t>
    <rPh sb="0" eb="1">
      <t>フク</t>
    </rPh>
    <rPh sb="1" eb="2">
      <t>フク</t>
    </rPh>
    <rPh sb="3" eb="4">
      <t>ダイ</t>
    </rPh>
    <phoneticPr fontId="2"/>
  </si>
  <si>
    <t>江藤（４代不明）</t>
    <rPh sb="0" eb="2">
      <t>エトウ</t>
    </rPh>
    <rPh sb="4" eb="5">
      <t>ダイ</t>
    </rPh>
    <rPh sb="5" eb="7">
      <t>フメイ</t>
    </rPh>
    <phoneticPr fontId="2"/>
  </si>
  <si>
    <t>ふくふくさかえ</t>
    <phoneticPr fontId="2"/>
  </si>
  <si>
    <t>福福栄</t>
    <rPh sb="0" eb="1">
      <t>フク</t>
    </rPh>
    <rPh sb="1" eb="2">
      <t>フク</t>
    </rPh>
    <rPh sb="2" eb="3">
      <t>サカ</t>
    </rPh>
    <phoneticPr fontId="2"/>
  </si>
  <si>
    <t>ふくふくざくら</t>
    <phoneticPr fontId="2"/>
  </si>
  <si>
    <t>福福桜</t>
    <rPh sb="0" eb="3">
      <t>フクフクザクラ</t>
    </rPh>
    <phoneticPr fontId="2"/>
  </si>
  <si>
    <t>ふくまさきた</t>
    <phoneticPr fontId="2"/>
  </si>
  <si>
    <t>福正北</t>
    <rPh sb="0" eb="1">
      <t>フク</t>
    </rPh>
    <rPh sb="1" eb="2">
      <t>マサ</t>
    </rPh>
    <rPh sb="2" eb="3">
      <t>キタ</t>
    </rPh>
    <phoneticPr fontId="2"/>
  </si>
  <si>
    <t>ふくまつ</t>
    <phoneticPr fontId="2"/>
  </si>
  <si>
    <t>福松</t>
    <rPh sb="0" eb="1">
      <t>フク</t>
    </rPh>
    <rPh sb="1" eb="2">
      <t>マツ</t>
    </rPh>
    <phoneticPr fontId="2"/>
  </si>
  <si>
    <t>福美</t>
    <rPh sb="0" eb="2">
      <t>フクミ</t>
    </rPh>
    <phoneticPr fontId="2"/>
  </si>
  <si>
    <t>かんばい</t>
    <phoneticPr fontId="2"/>
  </si>
  <si>
    <t>貫梅</t>
    <rPh sb="0" eb="1">
      <t>カンバイ</t>
    </rPh>
    <rPh sb="1" eb="2">
      <t>バイ</t>
    </rPh>
    <phoneticPr fontId="2"/>
  </si>
  <si>
    <t>はぎしげ</t>
    <phoneticPr fontId="2"/>
  </si>
  <si>
    <t>萩重</t>
    <rPh sb="0" eb="1">
      <t>ハギシゲ</t>
    </rPh>
    <phoneticPr fontId="2"/>
  </si>
  <si>
    <t>福正</t>
    <rPh sb="0" eb="2">
      <t>フクマサ</t>
    </rPh>
    <phoneticPr fontId="2"/>
  </si>
  <si>
    <t>福美勝</t>
    <rPh sb="0" eb="3">
      <t>フクミカツ</t>
    </rPh>
    <phoneticPr fontId="2"/>
  </si>
  <si>
    <t>神高福</t>
    <rPh sb="0" eb="1">
      <t>カミタカフク</t>
    </rPh>
    <rPh sb="1" eb="3">
      <t>タカフク_x0000_</t>
    </rPh>
    <phoneticPr fontId="2"/>
  </si>
  <si>
    <t>宝勝</t>
    <rPh sb="0" eb="1">
      <t>ホウショウ</t>
    </rPh>
    <phoneticPr fontId="2"/>
  </si>
  <si>
    <t>ふくみよし</t>
    <phoneticPr fontId="2"/>
  </si>
  <si>
    <t>福美美</t>
    <rPh sb="0" eb="2">
      <t>フクミ</t>
    </rPh>
    <rPh sb="2" eb="3">
      <t>ミ</t>
    </rPh>
    <phoneticPr fontId="2"/>
  </si>
  <si>
    <t>ふくむすめ</t>
    <phoneticPr fontId="2"/>
  </si>
  <si>
    <t>福娘</t>
    <rPh sb="0" eb="1">
      <t>フク</t>
    </rPh>
    <rPh sb="1" eb="2">
      <t>ムスメ</t>
    </rPh>
    <phoneticPr fontId="2"/>
  </si>
  <si>
    <t>福森</t>
    <rPh sb="0" eb="2">
      <t>フクモリ</t>
    </rPh>
    <phoneticPr fontId="2"/>
  </si>
  <si>
    <t>ふくやす</t>
    <phoneticPr fontId="2"/>
  </si>
  <si>
    <t>福安</t>
    <rPh sb="0" eb="1">
      <t>フク</t>
    </rPh>
    <rPh sb="1" eb="2">
      <t>ヤス</t>
    </rPh>
    <phoneticPr fontId="2"/>
  </si>
  <si>
    <t>ふくやすつる</t>
    <phoneticPr fontId="2"/>
  </si>
  <si>
    <t>福安鶴</t>
    <rPh sb="0" eb="1">
      <t>フク</t>
    </rPh>
    <rPh sb="1" eb="2">
      <t>ヤス</t>
    </rPh>
    <rPh sb="2" eb="3">
      <t>ツル</t>
    </rPh>
    <phoneticPr fontId="2"/>
  </si>
  <si>
    <t>ふくやすてる</t>
    <phoneticPr fontId="2"/>
  </si>
  <si>
    <t>福安照</t>
    <rPh sb="0" eb="1">
      <t>フク</t>
    </rPh>
    <rPh sb="1" eb="2">
      <t>ヤス</t>
    </rPh>
    <rPh sb="2" eb="3">
      <t>テル</t>
    </rPh>
    <phoneticPr fontId="2"/>
  </si>
  <si>
    <t>ふくやすふく</t>
    <phoneticPr fontId="2"/>
  </si>
  <si>
    <t>福安福</t>
    <rPh sb="0" eb="1">
      <t>フク</t>
    </rPh>
    <rPh sb="1" eb="3">
      <t>ヤスフク</t>
    </rPh>
    <phoneticPr fontId="2"/>
  </si>
  <si>
    <t>ふくやすゆき</t>
    <phoneticPr fontId="2"/>
  </si>
  <si>
    <t>福安幸</t>
    <rPh sb="0" eb="1">
      <t>フク</t>
    </rPh>
    <rPh sb="1" eb="2">
      <t>ヤス</t>
    </rPh>
    <rPh sb="2" eb="3">
      <t>ユキ</t>
    </rPh>
    <phoneticPr fontId="2"/>
  </si>
  <si>
    <t>ふくひろどい</t>
    <phoneticPr fontId="2"/>
  </si>
  <si>
    <t>福広土井</t>
    <rPh sb="0" eb="1">
      <t>フク</t>
    </rPh>
    <rPh sb="1" eb="2">
      <t>ヒロ</t>
    </rPh>
    <rPh sb="2" eb="4">
      <t>ドイ</t>
    </rPh>
    <phoneticPr fontId="2"/>
  </si>
  <si>
    <t>福山</t>
    <rPh sb="0" eb="2">
      <t>フクヤマ</t>
    </rPh>
    <phoneticPr fontId="2"/>
  </si>
  <si>
    <t>ふくやまかごしま</t>
    <phoneticPr fontId="2"/>
  </si>
  <si>
    <t>福山（鹿児島）</t>
    <rPh sb="0" eb="1">
      <t>フク</t>
    </rPh>
    <rPh sb="1" eb="2">
      <t>ヤマ</t>
    </rPh>
    <rPh sb="3" eb="6">
      <t>カゴシマ</t>
    </rPh>
    <phoneticPr fontId="2"/>
  </si>
  <si>
    <t>紅葉</t>
    <rPh sb="0" eb="2">
      <t>モミジ</t>
    </rPh>
    <phoneticPr fontId="2"/>
  </si>
  <si>
    <t>だい１０なまべ</t>
    <phoneticPr fontId="2"/>
  </si>
  <si>
    <t>第１０生部</t>
    <rPh sb="0" eb="1">
      <t>ダイ</t>
    </rPh>
    <rPh sb="3" eb="4">
      <t>ナマ</t>
    </rPh>
    <rPh sb="4" eb="5">
      <t>ベ</t>
    </rPh>
    <phoneticPr fontId="2"/>
  </si>
  <si>
    <t>だい６６かわきた</t>
    <phoneticPr fontId="2"/>
  </si>
  <si>
    <t>第６６川北</t>
    <rPh sb="0" eb="1">
      <t>ダイ</t>
    </rPh>
    <rPh sb="3" eb="5">
      <t>カワキタ</t>
    </rPh>
    <phoneticPr fontId="2"/>
  </si>
  <si>
    <t>ふくゆうほう</t>
    <phoneticPr fontId="2"/>
  </si>
  <si>
    <t>福雄峰</t>
    <rPh sb="0" eb="1">
      <t>フク</t>
    </rPh>
    <rPh sb="1" eb="2">
      <t>オス</t>
    </rPh>
    <rPh sb="2" eb="3">
      <t>ミネ</t>
    </rPh>
    <phoneticPr fontId="2"/>
  </si>
  <si>
    <r>
      <t>第2</t>
    </r>
    <r>
      <rPr>
        <sz val="11"/>
        <rFont val="ＭＳ Ｐゴシック"/>
        <family val="3"/>
        <charset val="128"/>
      </rPr>
      <t>0平茂</t>
    </r>
    <rPh sb="0" eb="1">
      <t>ダイ</t>
    </rPh>
    <rPh sb="3" eb="4">
      <t>タイラ</t>
    </rPh>
    <rPh sb="4" eb="5">
      <t>シゲル</t>
    </rPh>
    <phoneticPr fontId="2"/>
  </si>
  <si>
    <t>福芳</t>
  </si>
  <si>
    <t>福芳土井</t>
    <rPh sb="2" eb="4">
      <t>ドイ</t>
    </rPh>
    <phoneticPr fontId="2"/>
  </si>
  <si>
    <t>ふさ</t>
    <phoneticPr fontId="2"/>
  </si>
  <si>
    <t>房</t>
    <rPh sb="0" eb="1">
      <t>フサ</t>
    </rPh>
    <phoneticPr fontId="2"/>
  </si>
  <si>
    <t>ふさひらしげ</t>
    <phoneticPr fontId="2"/>
  </si>
  <si>
    <t>房平茂</t>
    <rPh sb="0" eb="1">
      <t>フサ</t>
    </rPh>
    <rPh sb="1" eb="2">
      <t>ヒラ</t>
    </rPh>
    <rPh sb="2" eb="3">
      <t>シゲル</t>
    </rPh>
    <phoneticPr fontId="2"/>
  </si>
  <si>
    <t>藤岩</t>
    <rPh sb="0" eb="1">
      <t>フジ</t>
    </rPh>
    <rPh sb="1" eb="2">
      <t>イワ</t>
    </rPh>
    <phoneticPr fontId="2"/>
  </si>
  <si>
    <t>藤勝</t>
    <rPh sb="0" eb="1">
      <t>フジ</t>
    </rPh>
    <rPh sb="1" eb="2">
      <t>カツ</t>
    </rPh>
    <phoneticPr fontId="2"/>
  </si>
  <si>
    <t>ふじかつさかえ</t>
    <phoneticPr fontId="2"/>
  </si>
  <si>
    <t>藤勝栄</t>
    <rPh sb="0" eb="1">
      <t>フジ</t>
    </rPh>
    <rPh sb="1" eb="2">
      <t>カツ</t>
    </rPh>
    <rPh sb="2" eb="3">
      <t>サカエ</t>
    </rPh>
    <phoneticPr fontId="2"/>
  </si>
  <si>
    <t>ふじきたかげ</t>
    <phoneticPr fontId="2"/>
  </si>
  <si>
    <t>藤北景</t>
    <rPh sb="0" eb="1">
      <t>フジ</t>
    </rPh>
    <rPh sb="1" eb="2">
      <t>キタ</t>
    </rPh>
    <rPh sb="2" eb="3">
      <t>ケイ</t>
    </rPh>
    <phoneticPr fontId="2"/>
  </si>
  <si>
    <t>富士寿恵６</t>
    <rPh sb="0" eb="2">
      <t>フジ</t>
    </rPh>
    <rPh sb="2" eb="3">
      <t>トシ</t>
    </rPh>
    <rPh sb="3" eb="4">
      <t>メグミ</t>
    </rPh>
    <phoneticPr fontId="2"/>
  </si>
  <si>
    <t>第５柳山</t>
    <rPh sb="0" eb="1">
      <t>ダイ</t>
    </rPh>
    <rPh sb="2" eb="3">
      <t>ヤナギ</t>
    </rPh>
    <rPh sb="3" eb="4">
      <t>ヤマ</t>
    </rPh>
    <phoneticPr fontId="2"/>
  </si>
  <si>
    <t>おおた</t>
    <phoneticPr fontId="2"/>
  </si>
  <si>
    <t>藤波</t>
    <rPh sb="0" eb="1">
      <t>フジ</t>
    </rPh>
    <rPh sb="1" eb="2">
      <t>ナミ</t>
    </rPh>
    <phoneticPr fontId="2"/>
  </si>
  <si>
    <t>ふじにしき</t>
    <phoneticPr fontId="2"/>
  </si>
  <si>
    <t>藤錦</t>
    <rPh sb="0" eb="1">
      <t>フジ</t>
    </rPh>
    <rPh sb="1" eb="2">
      <t>ニシキ</t>
    </rPh>
    <phoneticPr fontId="2"/>
  </si>
  <si>
    <t>藤花（鹿児島）</t>
    <rPh sb="0" eb="2">
      <t>フジハナ</t>
    </rPh>
    <rPh sb="3" eb="6">
      <t>カゴシマ</t>
    </rPh>
    <phoneticPr fontId="2"/>
  </si>
  <si>
    <t>ときわあさひ</t>
    <phoneticPr fontId="2"/>
  </si>
  <si>
    <t>常盤旭</t>
    <rPh sb="0" eb="2">
      <t>トキワ</t>
    </rPh>
    <rPh sb="2" eb="3">
      <t>アサヒ</t>
    </rPh>
    <phoneticPr fontId="2"/>
  </si>
  <si>
    <t>ふじはれ</t>
    <phoneticPr fontId="2"/>
  </si>
  <si>
    <t>富士晴（沖縄）</t>
    <rPh sb="0" eb="2">
      <t>フジ</t>
    </rPh>
    <rPh sb="2" eb="3">
      <t>ハ</t>
    </rPh>
    <rPh sb="4" eb="6">
      <t>オキナワ</t>
    </rPh>
    <phoneticPr fontId="2"/>
  </si>
  <si>
    <t>糸富士</t>
    <rPh sb="0" eb="1">
      <t>イト</t>
    </rPh>
    <rPh sb="1" eb="3">
      <t>フジ</t>
    </rPh>
    <phoneticPr fontId="2"/>
  </si>
  <si>
    <t>ふじひかり</t>
    <phoneticPr fontId="2"/>
  </si>
  <si>
    <t>藤光（福島）</t>
    <rPh sb="0" eb="1">
      <t>フジ</t>
    </rPh>
    <rPh sb="1" eb="2">
      <t>ヒカリ</t>
    </rPh>
    <rPh sb="3" eb="5">
      <t>フクシマ</t>
    </rPh>
    <phoneticPr fontId="2"/>
  </si>
  <si>
    <t>米光</t>
    <rPh sb="0" eb="1">
      <t>ヨネ</t>
    </rPh>
    <rPh sb="1" eb="2">
      <t>ヒカリ</t>
    </rPh>
    <phoneticPr fontId="2"/>
  </si>
  <si>
    <t>ふじひめまる</t>
    <phoneticPr fontId="2"/>
  </si>
  <si>
    <t>藤姫丸</t>
    <rPh sb="0" eb="1">
      <t>フジ</t>
    </rPh>
    <rPh sb="1" eb="2">
      <t>ヒメ</t>
    </rPh>
    <rPh sb="2" eb="3">
      <t>マル</t>
    </rPh>
    <phoneticPr fontId="2"/>
  </si>
  <si>
    <t>ふじひらしげ</t>
    <phoneticPr fontId="2"/>
  </si>
  <si>
    <t>藤平茂</t>
    <rPh sb="0" eb="1">
      <t>フジ</t>
    </rPh>
    <rPh sb="1" eb="2">
      <t>ヒラ</t>
    </rPh>
    <rPh sb="2" eb="3">
      <t>シゲル</t>
    </rPh>
    <phoneticPr fontId="2"/>
  </si>
  <si>
    <t>ふじひらしげ１８</t>
    <phoneticPr fontId="2"/>
  </si>
  <si>
    <t>藤平茂(H18）</t>
    <rPh sb="0" eb="1">
      <t>フジ</t>
    </rPh>
    <rPh sb="1" eb="2">
      <t>ヒラ</t>
    </rPh>
    <rPh sb="2" eb="3">
      <t>シゲ</t>
    </rPh>
    <phoneticPr fontId="2"/>
  </si>
  <si>
    <t>ふじひらしげおおいた</t>
    <phoneticPr fontId="2"/>
  </si>
  <si>
    <t>藤平茂（大分）</t>
    <rPh sb="0" eb="1">
      <t>フジ</t>
    </rPh>
    <rPh sb="1" eb="2">
      <t>ヒラ</t>
    </rPh>
    <rPh sb="2" eb="3">
      <t>シゲル</t>
    </rPh>
    <rPh sb="4" eb="6">
      <t>オオイタ</t>
    </rPh>
    <phoneticPr fontId="2"/>
  </si>
  <si>
    <t>ふじひらしげおきなわ</t>
    <phoneticPr fontId="2"/>
  </si>
  <si>
    <t>富士平茂</t>
    <rPh sb="0" eb="2">
      <t>フジ</t>
    </rPh>
    <rPh sb="2" eb="4">
      <t>ヒラシゲ</t>
    </rPh>
    <phoneticPr fontId="2"/>
  </si>
  <si>
    <t>のうほう</t>
    <phoneticPr fontId="2"/>
  </si>
  <si>
    <t>農宝</t>
    <rPh sb="0" eb="1">
      <t>ノウホウ</t>
    </rPh>
    <phoneticPr fontId="2"/>
  </si>
  <si>
    <t>ふじまろ７９</t>
    <phoneticPr fontId="2"/>
  </si>
  <si>
    <t>藤麻呂７９</t>
    <rPh sb="0" eb="1">
      <t>フジ</t>
    </rPh>
    <rPh sb="1" eb="3">
      <t>マロ</t>
    </rPh>
    <phoneticPr fontId="2"/>
  </si>
  <si>
    <t>まつあきひで</t>
    <phoneticPr fontId="2"/>
  </si>
  <si>
    <t>松昭秀</t>
    <rPh sb="0" eb="1">
      <t>マツ</t>
    </rPh>
    <rPh sb="1" eb="3">
      <t>アキヒデ</t>
    </rPh>
    <phoneticPr fontId="2"/>
  </si>
  <si>
    <t>秋田１０回全１区</t>
    <rPh sb="0" eb="2">
      <t>アキタ</t>
    </rPh>
    <rPh sb="4" eb="5">
      <t>カイ</t>
    </rPh>
    <rPh sb="5" eb="6">
      <t>ゼン</t>
    </rPh>
    <rPh sb="7" eb="8">
      <t>ク</t>
    </rPh>
    <phoneticPr fontId="2"/>
  </si>
  <si>
    <t>ゆうえい</t>
    <phoneticPr fontId="2"/>
  </si>
  <si>
    <t>悠栄</t>
    <rPh sb="0" eb="1">
      <t>ユウ</t>
    </rPh>
    <rPh sb="1" eb="2">
      <t>エイ</t>
    </rPh>
    <phoneticPr fontId="2"/>
  </si>
  <si>
    <t>ふじゆたか</t>
    <phoneticPr fontId="2"/>
  </si>
  <si>
    <t>富士豊</t>
    <rPh sb="0" eb="2">
      <t>フジ</t>
    </rPh>
    <rPh sb="2" eb="3">
      <t>ユタ</t>
    </rPh>
    <phoneticPr fontId="2"/>
  </si>
  <si>
    <t>藤吉</t>
    <rPh sb="0" eb="2">
      <t>フジヨシ</t>
    </rPh>
    <phoneticPr fontId="2"/>
  </si>
  <si>
    <t>双松の５</t>
    <rPh sb="0" eb="1">
      <t>フタ</t>
    </rPh>
    <rPh sb="1" eb="2">
      <t>マツ</t>
    </rPh>
    <phoneticPr fontId="2"/>
  </si>
  <si>
    <t>ふねたか</t>
    <phoneticPr fontId="2"/>
  </si>
  <si>
    <t>船高</t>
    <rPh sb="0" eb="1">
      <t>フネ</t>
    </rPh>
    <rPh sb="1" eb="2">
      <t>タカ</t>
    </rPh>
    <phoneticPr fontId="2"/>
  </si>
  <si>
    <t>ぶほう</t>
    <phoneticPr fontId="2"/>
  </si>
  <si>
    <t>武峯</t>
    <rPh sb="0" eb="1">
      <t>ブ</t>
    </rPh>
    <rPh sb="1" eb="2">
      <t>ホウ</t>
    </rPh>
    <phoneticPr fontId="2"/>
  </si>
  <si>
    <t>ふみざくら</t>
    <phoneticPr fontId="2"/>
  </si>
  <si>
    <t>文桜</t>
    <rPh sb="0" eb="2">
      <t>フミザクラ</t>
    </rPh>
    <phoneticPr fontId="2"/>
  </si>
  <si>
    <t>糸竜</t>
    <rPh sb="0" eb="2">
      <t>イトリュウ</t>
    </rPh>
    <phoneticPr fontId="2"/>
  </si>
  <si>
    <t>不明（父系父）</t>
    <rPh sb="0" eb="2">
      <t>フメイ</t>
    </rPh>
    <rPh sb="3" eb="4">
      <t>チチ</t>
    </rPh>
    <rPh sb="4" eb="5">
      <t>ケイ</t>
    </rPh>
    <rPh sb="5" eb="6">
      <t>チチ</t>
    </rPh>
    <phoneticPr fontId="2"/>
  </si>
  <si>
    <t>ふめいちちははちち</t>
    <phoneticPr fontId="2"/>
  </si>
  <si>
    <t>ふめいちちははははちち</t>
    <phoneticPr fontId="2"/>
  </si>
  <si>
    <t>ふめいちちははははははちち</t>
    <phoneticPr fontId="2"/>
  </si>
  <si>
    <t>ふめいちちははははははははははちち</t>
    <phoneticPr fontId="2"/>
  </si>
  <si>
    <t>ふめいはは</t>
    <phoneticPr fontId="2"/>
  </si>
  <si>
    <t>不明（母系父）</t>
    <rPh sb="0" eb="2">
      <t>フメイ</t>
    </rPh>
    <rPh sb="3" eb="4">
      <t>ハハ</t>
    </rPh>
    <rPh sb="4" eb="5">
      <t>ケイ</t>
    </rPh>
    <rPh sb="5" eb="6">
      <t>チチ</t>
    </rPh>
    <phoneticPr fontId="2"/>
  </si>
  <si>
    <t>ぶんじろう</t>
    <phoneticPr fontId="2"/>
  </si>
  <si>
    <t>文次郎</t>
    <rPh sb="0" eb="1">
      <t>ブン</t>
    </rPh>
    <rPh sb="1" eb="3">
      <t>ジロウ</t>
    </rPh>
    <phoneticPr fontId="2"/>
  </si>
  <si>
    <t>平茂晴</t>
    <rPh sb="0" eb="2">
      <t>ヒラシゲ</t>
    </rPh>
    <rPh sb="2" eb="3">
      <t>ハ</t>
    </rPh>
    <phoneticPr fontId="2"/>
  </si>
  <si>
    <t>へいあん</t>
    <phoneticPr fontId="2"/>
  </si>
  <si>
    <t>平安(京都）</t>
    <rPh sb="0" eb="2">
      <t>ヘイアン</t>
    </rPh>
    <rPh sb="3" eb="5">
      <t>キョウト</t>
    </rPh>
    <phoneticPr fontId="2"/>
  </si>
  <si>
    <t>福富(京都）</t>
    <rPh sb="0" eb="1">
      <t>フク</t>
    </rPh>
    <rPh sb="1" eb="2">
      <t>トミ</t>
    </rPh>
    <rPh sb="3" eb="5">
      <t>キョウト</t>
    </rPh>
    <phoneticPr fontId="2"/>
  </si>
  <si>
    <t>へいしょう</t>
    <phoneticPr fontId="2"/>
  </si>
  <si>
    <t>平翔</t>
    <rPh sb="0" eb="1">
      <t>ヘイ</t>
    </rPh>
    <rPh sb="1" eb="2">
      <t>ショウ</t>
    </rPh>
    <phoneticPr fontId="2"/>
  </si>
  <si>
    <t>へいせいかつ</t>
    <phoneticPr fontId="2"/>
  </si>
  <si>
    <t>平成勝</t>
    <rPh sb="0" eb="2">
      <t>ヘイセイ</t>
    </rPh>
    <rPh sb="2" eb="3">
      <t>カ</t>
    </rPh>
    <phoneticPr fontId="2"/>
  </si>
  <si>
    <t>ほうえい２</t>
    <phoneticPr fontId="2"/>
  </si>
  <si>
    <t>宝栄２</t>
    <rPh sb="0" eb="2">
      <t>ホウエイ</t>
    </rPh>
    <phoneticPr fontId="2"/>
  </si>
  <si>
    <t>初代１４</t>
    <rPh sb="0" eb="2">
      <t>ハツヨ</t>
    </rPh>
    <phoneticPr fontId="2"/>
  </si>
  <si>
    <t>ほうかみ</t>
    <phoneticPr fontId="2"/>
  </si>
  <si>
    <t>宝山</t>
    <rPh sb="0" eb="1">
      <t>タカラ</t>
    </rPh>
    <rPh sb="1" eb="2">
      <t>ヤマ</t>
    </rPh>
    <phoneticPr fontId="2"/>
  </si>
  <si>
    <t>みしま</t>
    <phoneticPr fontId="2"/>
  </si>
  <si>
    <t>三島</t>
    <rPh sb="0" eb="2">
      <t>ミシマ</t>
    </rPh>
    <phoneticPr fontId="2"/>
  </si>
  <si>
    <t>宏勝</t>
    <rPh sb="0" eb="1">
      <t>ヒロシ</t>
    </rPh>
    <rPh sb="1" eb="2">
      <t>カツ</t>
    </rPh>
    <phoneticPr fontId="2"/>
  </si>
  <si>
    <t>宝政</t>
    <rPh sb="0" eb="1">
      <t>タカラ</t>
    </rPh>
    <rPh sb="1" eb="2">
      <t>セイ</t>
    </rPh>
    <phoneticPr fontId="2"/>
  </si>
  <si>
    <t>まつかぜかごしま</t>
    <phoneticPr fontId="2"/>
  </si>
  <si>
    <t>松風（鹿児島）</t>
    <rPh sb="0" eb="2">
      <t>マツカゼ</t>
    </rPh>
    <rPh sb="3" eb="6">
      <t>カゴシマ</t>
    </rPh>
    <phoneticPr fontId="2"/>
  </si>
  <si>
    <t>豊参</t>
    <rPh sb="0" eb="1">
      <t>トヨサン</t>
    </rPh>
    <rPh sb="1" eb="2">
      <t>サン</t>
    </rPh>
    <phoneticPr fontId="2"/>
  </si>
  <si>
    <t>重山</t>
    <rPh sb="0" eb="1">
      <t>シゲ</t>
    </rPh>
    <rPh sb="1" eb="2">
      <t>ヤマ</t>
    </rPh>
    <phoneticPr fontId="2"/>
  </si>
  <si>
    <t>どいしげ始祖</t>
    <rPh sb="4" eb="6">
      <t>シソ</t>
    </rPh>
    <phoneticPr fontId="2"/>
  </si>
  <si>
    <t>宝来３</t>
    <rPh sb="0" eb="2">
      <t>ホウライ</t>
    </rPh>
    <phoneticPr fontId="2"/>
  </si>
  <si>
    <t>北義</t>
    <rPh sb="0" eb="1">
      <t>ホク</t>
    </rPh>
    <rPh sb="1" eb="2">
      <t>ギ</t>
    </rPh>
    <phoneticPr fontId="2"/>
  </si>
  <si>
    <t>ほくこ２</t>
    <phoneticPr fontId="2"/>
  </si>
  <si>
    <t>北湖２</t>
    <rPh sb="0" eb="1">
      <t>キタ</t>
    </rPh>
    <rPh sb="1" eb="2">
      <t>ミズウミ</t>
    </rPh>
    <phoneticPr fontId="2"/>
  </si>
  <si>
    <t>ほくこあさり</t>
    <phoneticPr fontId="2"/>
  </si>
  <si>
    <t>北湖朝里</t>
    <rPh sb="0" eb="1">
      <t>ホク</t>
    </rPh>
    <rPh sb="1" eb="2">
      <t>コ</t>
    </rPh>
    <rPh sb="2" eb="4">
      <t>アサリ</t>
    </rPh>
    <phoneticPr fontId="2"/>
  </si>
  <si>
    <t>北湖２</t>
    <rPh sb="0" eb="1">
      <t>キタ</t>
    </rPh>
    <rPh sb="1" eb="2">
      <t>コ</t>
    </rPh>
    <phoneticPr fontId="2"/>
  </si>
  <si>
    <t>ほくこしげ</t>
    <phoneticPr fontId="2"/>
  </si>
  <si>
    <t>北湖茂</t>
    <rPh sb="0" eb="1">
      <t>ホク</t>
    </rPh>
    <rPh sb="1" eb="2">
      <t>コ</t>
    </rPh>
    <rPh sb="2" eb="3">
      <t>シゲル</t>
    </rPh>
    <phoneticPr fontId="2"/>
  </si>
  <si>
    <t>ほくてんざん</t>
    <phoneticPr fontId="2"/>
  </si>
  <si>
    <t>北天山</t>
    <rPh sb="0" eb="3">
      <t>ホクテンザン</t>
    </rPh>
    <phoneticPr fontId="2"/>
  </si>
  <si>
    <t>あつろう</t>
    <phoneticPr fontId="2"/>
  </si>
  <si>
    <t>篤郎</t>
    <rPh sb="0" eb="2">
      <t>アツロウ</t>
    </rPh>
    <phoneticPr fontId="2"/>
  </si>
  <si>
    <t>福富</t>
    <rPh sb="0" eb="2">
      <t>フクトミ</t>
    </rPh>
    <phoneticPr fontId="2"/>
  </si>
  <si>
    <t>ほくとおう</t>
    <phoneticPr fontId="2"/>
  </si>
  <si>
    <t>北斗王</t>
    <rPh sb="0" eb="2">
      <t>ホクト</t>
    </rPh>
    <rPh sb="2" eb="3">
      <t>オウ</t>
    </rPh>
    <phoneticPr fontId="2"/>
  </si>
  <si>
    <t>いとなが</t>
    <phoneticPr fontId="2"/>
  </si>
  <si>
    <t>糸永</t>
    <rPh sb="0" eb="1">
      <t>イト</t>
    </rPh>
    <phoneticPr fontId="2"/>
  </si>
  <si>
    <t>糸晴波</t>
    <phoneticPr fontId="2"/>
  </si>
  <si>
    <t>ほっかいはなくに</t>
    <phoneticPr fontId="2"/>
  </si>
  <si>
    <t>北海花国</t>
    <rPh sb="0" eb="2">
      <t>ホッカイ</t>
    </rPh>
    <rPh sb="2" eb="3">
      <t>ハナ</t>
    </rPh>
    <rPh sb="3" eb="4">
      <t>クニ</t>
    </rPh>
    <phoneticPr fontId="2"/>
  </si>
  <si>
    <t>ＴＷ２１</t>
    <phoneticPr fontId="2"/>
  </si>
  <si>
    <t>ほりふく</t>
    <phoneticPr fontId="2"/>
  </si>
  <si>
    <t>穂里福</t>
    <rPh sb="0" eb="1">
      <t>ホ</t>
    </rPh>
    <rPh sb="1" eb="2">
      <t>サト</t>
    </rPh>
    <rPh sb="2" eb="3">
      <t>フク</t>
    </rPh>
    <phoneticPr fontId="2"/>
  </si>
  <si>
    <t>まいふく</t>
    <phoneticPr fontId="2"/>
  </si>
  <si>
    <t>舞福</t>
    <rPh sb="0" eb="1">
      <t>マイ</t>
    </rPh>
    <rPh sb="1" eb="2">
      <t>フク</t>
    </rPh>
    <phoneticPr fontId="2"/>
  </si>
  <si>
    <t>新潟</t>
    <rPh sb="0" eb="2">
      <t>ニイガタ</t>
    </rPh>
    <phoneticPr fontId="2"/>
  </si>
  <si>
    <t>前谷</t>
    <rPh sb="0" eb="2">
      <t>マエタニ</t>
    </rPh>
    <phoneticPr fontId="2"/>
  </si>
  <si>
    <t>神下</t>
    <rPh sb="0" eb="1">
      <t>カミ</t>
    </rPh>
    <rPh sb="1" eb="2">
      <t>シモ</t>
    </rPh>
    <phoneticPr fontId="2"/>
  </si>
  <si>
    <t>まきふく</t>
    <phoneticPr fontId="2"/>
  </si>
  <si>
    <t>牧福</t>
    <rPh sb="0" eb="2">
      <t>マキフク</t>
    </rPh>
    <phoneticPr fontId="2"/>
  </si>
  <si>
    <t>吉光</t>
    <rPh sb="0" eb="2">
      <t>ヨシミツ</t>
    </rPh>
    <phoneticPr fontId="2"/>
  </si>
  <si>
    <t>裕豊</t>
    <rPh sb="0" eb="2">
      <t>ユウホウ</t>
    </rPh>
    <phoneticPr fontId="2"/>
  </si>
  <si>
    <t>まこと４</t>
    <phoneticPr fontId="2"/>
  </si>
  <si>
    <t>真４</t>
    <rPh sb="0" eb="1">
      <t>マコト</t>
    </rPh>
    <phoneticPr fontId="2"/>
  </si>
  <si>
    <t>まさかみふく</t>
    <phoneticPr fontId="2"/>
  </si>
  <si>
    <t>正神福</t>
    <rPh sb="0" eb="1">
      <t>マサ</t>
    </rPh>
    <rPh sb="1" eb="2">
      <t>カミ</t>
    </rPh>
    <rPh sb="2" eb="3">
      <t>フク</t>
    </rPh>
    <phoneticPr fontId="2"/>
  </si>
  <si>
    <t>牧福</t>
    <rPh sb="0" eb="1">
      <t>マキ</t>
    </rPh>
    <rPh sb="1" eb="2">
      <t>フク</t>
    </rPh>
    <phoneticPr fontId="2"/>
  </si>
  <si>
    <t>まさたか</t>
    <phoneticPr fontId="2"/>
  </si>
  <si>
    <t>将貴</t>
    <rPh sb="0" eb="1">
      <t>ショウグン</t>
    </rPh>
    <rPh sb="1" eb="2">
      <t>タカ</t>
    </rPh>
    <phoneticPr fontId="2"/>
  </si>
  <si>
    <t>まさふく</t>
    <phoneticPr fontId="2"/>
  </si>
  <si>
    <t>正福（長崎）</t>
    <rPh sb="0" eb="1">
      <t>マサ</t>
    </rPh>
    <rPh sb="1" eb="2">
      <t>フク</t>
    </rPh>
    <rPh sb="3" eb="5">
      <t>ナガサキ</t>
    </rPh>
    <phoneticPr fontId="2"/>
  </si>
  <si>
    <t>正福（岩手）</t>
    <rPh sb="0" eb="1">
      <t>マサ</t>
    </rPh>
    <rPh sb="1" eb="2">
      <t>フク</t>
    </rPh>
    <rPh sb="3" eb="5">
      <t>イワテ</t>
    </rPh>
    <phoneticPr fontId="2"/>
  </si>
  <si>
    <t>まさみやどい</t>
    <phoneticPr fontId="2"/>
  </si>
  <si>
    <t>正宮土井</t>
    <rPh sb="0" eb="1">
      <t>マサ</t>
    </rPh>
    <rPh sb="1" eb="2">
      <t>ミヤ</t>
    </rPh>
    <rPh sb="2" eb="4">
      <t>ドイ</t>
    </rPh>
    <phoneticPr fontId="2"/>
  </si>
  <si>
    <t>勝</t>
    <rPh sb="0" eb="1">
      <t>マサル</t>
    </rPh>
    <phoneticPr fontId="2"/>
  </si>
  <si>
    <t>ましゅう８５の３</t>
    <phoneticPr fontId="2"/>
  </si>
  <si>
    <t>真秀８５の３</t>
    <rPh sb="0" eb="2">
      <t>マヒデ</t>
    </rPh>
    <phoneticPr fontId="2"/>
  </si>
  <si>
    <t>だい３こうらい</t>
    <phoneticPr fontId="2"/>
  </si>
  <si>
    <t>第３高麗</t>
    <rPh sb="0" eb="1">
      <t>ダイ</t>
    </rPh>
    <rPh sb="2" eb="4">
      <t>コウライ</t>
    </rPh>
    <phoneticPr fontId="2"/>
  </si>
  <si>
    <t>まつふくみ</t>
    <phoneticPr fontId="2"/>
  </si>
  <si>
    <t>松福美</t>
    <rPh sb="0" eb="1">
      <t>マツ</t>
    </rPh>
    <rPh sb="1" eb="3">
      <t>フクミ</t>
    </rPh>
    <phoneticPr fontId="2"/>
  </si>
  <si>
    <t>まついとかつ３９</t>
    <phoneticPr fontId="2"/>
  </si>
  <si>
    <t>松糸勝３９</t>
    <rPh sb="0" eb="1">
      <t>マツ</t>
    </rPh>
    <rPh sb="1" eb="2">
      <t>イト</t>
    </rPh>
    <rPh sb="2" eb="3">
      <t>カツ</t>
    </rPh>
    <phoneticPr fontId="2"/>
  </si>
  <si>
    <t>まつしげさかえ</t>
    <phoneticPr fontId="2"/>
  </si>
  <si>
    <t>松茂栄</t>
    <rPh sb="0" eb="1">
      <t>マツ</t>
    </rPh>
    <rPh sb="1" eb="2">
      <t>シゲ</t>
    </rPh>
    <rPh sb="2" eb="3">
      <t>サカ</t>
    </rPh>
    <phoneticPr fontId="2"/>
  </si>
  <si>
    <t>まつしま</t>
    <phoneticPr fontId="2"/>
  </si>
  <si>
    <t>松島</t>
    <rPh sb="0" eb="2">
      <t>マツシマ</t>
    </rPh>
    <phoneticPr fontId="2"/>
  </si>
  <si>
    <t>はつはる</t>
    <phoneticPr fontId="2"/>
  </si>
  <si>
    <t>初春</t>
    <rPh sb="0" eb="2">
      <t>ハツハル</t>
    </rPh>
    <phoneticPr fontId="2"/>
  </si>
  <si>
    <t>豊高</t>
    <rPh sb="0" eb="1">
      <t>トヨタカ</t>
    </rPh>
    <rPh sb="1" eb="2">
      <t>タカ</t>
    </rPh>
    <phoneticPr fontId="2"/>
  </si>
  <si>
    <t>松花(岡山）</t>
    <rPh sb="0" eb="1">
      <t>マツ</t>
    </rPh>
    <rPh sb="1" eb="2">
      <t>ハナ</t>
    </rPh>
    <rPh sb="3" eb="5">
      <t>オカヤマ</t>
    </rPh>
    <phoneticPr fontId="2"/>
  </si>
  <si>
    <t>まつふくしげ</t>
    <phoneticPr fontId="2"/>
  </si>
  <si>
    <t>松福茂</t>
    <rPh sb="0" eb="1">
      <t>マツフクシゲ</t>
    </rPh>
    <phoneticPr fontId="2"/>
  </si>
  <si>
    <t>だい３３ひらしげ</t>
    <phoneticPr fontId="2"/>
  </si>
  <si>
    <t>第３３平茂</t>
    <rPh sb="0" eb="1">
      <t>ダイ</t>
    </rPh>
    <rPh sb="3" eb="5">
      <t>ヒラシゲ</t>
    </rPh>
    <phoneticPr fontId="2"/>
  </si>
  <si>
    <t>まつむら</t>
    <phoneticPr fontId="2"/>
  </si>
  <si>
    <t>松村</t>
    <rPh sb="0" eb="2">
      <t>マツムラ</t>
    </rPh>
    <phoneticPr fontId="2"/>
  </si>
  <si>
    <t>まつやすひら</t>
    <phoneticPr fontId="2"/>
  </si>
  <si>
    <t>松安平</t>
    <rPh sb="0" eb="1">
      <t>マツ</t>
    </rPh>
    <rPh sb="1" eb="2">
      <t>ヤス</t>
    </rPh>
    <rPh sb="2" eb="3">
      <t>ヒラ</t>
    </rPh>
    <phoneticPr fontId="2"/>
  </si>
  <si>
    <t>まつゆきしげ</t>
    <phoneticPr fontId="2"/>
  </si>
  <si>
    <t>松幸茂</t>
    <rPh sb="0" eb="1">
      <t>マツユキシゲ</t>
    </rPh>
    <phoneticPr fontId="2"/>
  </si>
  <si>
    <t>豊川</t>
    <rPh sb="0" eb="1">
      <t>ユタカ</t>
    </rPh>
    <rPh sb="1" eb="2">
      <t>カワ</t>
    </rPh>
    <phoneticPr fontId="2"/>
  </si>
  <si>
    <t>松竜（島根）</t>
    <rPh sb="0" eb="1">
      <t>マツ</t>
    </rPh>
    <rPh sb="1" eb="2">
      <t>リュウ</t>
    </rPh>
    <rPh sb="3" eb="5">
      <t>シマネ</t>
    </rPh>
    <phoneticPr fontId="2"/>
  </si>
  <si>
    <t>まるみやどい</t>
    <phoneticPr fontId="2"/>
  </si>
  <si>
    <t>丸宮土井</t>
    <rPh sb="0" eb="1">
      <t>マル</t>
    </rPh>
    <rPh sb="1" eb="2">
      <t>ミヤ</t>
    </rPh>
    <rPh sb="2" eb="4">
      <t>ドイ</t>
    </rPh>
    <phoneticPr fontId="2"/>
  </si>
  <si>
    <t>鶴丸土井</t>
    <rPh sb="0" eb="2">
      <t>ツルマル</t>
    </rPh>
    <rPh sb="2" eb="4">
      <t>ドイ</t>
    </rPh>
    <phoneticPr fontId="2"/>
  </si>
  <si>
    <t>あさひたけ</t>
    <phoneticPr fontId="2"/>
  </si>
  <si>
    <t>旭武</t>
    <rPh sb="0" eb="1">
      <t>アサヒ</t>
    </rPh>
    <rPh sb="1" eb="2">
      <t>タケシ</t>
    </rPh>
    <phoneticPr fontId="2"/>
  </si>
  <si>
    <t>旭</t>
    <rPh sb="0" eb="1">
      <t>アサヒ</t>
    </rPh>
    <phoneticPr fontId="2"/>
  </si>
  <si>
    <t>まんてん１</t>
    <phoneticPr fontId="2"/>
  </si>
  <si>
    <t>満天１</t>
    <rPh sb="0" eb="2">
      <t>マンテン</t>
    </rPh>
    <phoneticPr fontId="2"/>
  </si>
  <si>
    <t>まんてん２</t>
    <phoneticPr fontId="2"/>
  </si>
  <si>
    <t>満天２</t>
    <rPh sb="0" eb="2">
      <t>マンテン</t>
    </rPh>
    <phoneticPr fontId="2"/>
  </si>
  <si>
    <t>まんぷくまる</t>
    <phoneticPr fontId="2"/>
  </si>
  <si>
    <t>万福丸</t>
    <rPh sb="0" eb="1">
      <t>マン</t>
    </rPh>
    <rPh sb="1" eb="2">
      <t>フク</t>
    </rPh>
    <rPh sb="2" eb="3">
      <t>マル</t>
    </rPh>
    <phoneticPr fontId="2"/>
  </si>
  <si>
    <t>みえざくら</t>
    <phoneticPr fontId="2"/>
  </si>
  <si>
    <t>三枝桜</t>
    <rPh sb="0" eb="2">
      <t>サエグサ</t>
    </rPh>
    <rPh sb="2" eb="3">
      <t>サクラ</t>
    </rPh>
    <phoneticPr fontId="2"/>
  </si>
  <si>
    <t>みくにざくら</t>
    <phoneticPr fontId="2"/>
  </si>
  <si>
    <t>美国桜</t>
    <rPh sb="0" eb="1">
      <t>ウツク</t>
    </rPh>
    <rPh sb="1" eb="2">
      <t>クニ</t>
    </rPh>
    <rPh sb="2" eb="3">
      <t>サクラ</t>
    </rPh>
    <phoneticPr fontId="2"/>
  </si>
  <si>
    <t>道郷</t>
    <rPh sb="0" eb="1">
      <t>ミチ</t>
    </rPh>
    <rPh sb="1" eb="2">
      <t>サト</t>
    </rPh>
    <phoneticPr fontId="2"/>
  </si>
  <si>
    <t>みついとふく</t>
    <phoneticPr fontId="2"/>
  </si>
  <si>
    <t>光糸福</t>
    <rPh sb="0" eb="1">
      <t>ミツ</t>
    </rPh>
    <rPh sb="1" eb="2">
      <t>イト</t>
    </rPh>
    <rPh sb="2" eb="3">
      <t>フク</t>
    </rPh>
    <phoneticPr fontId="2"/>
  </si>
  <si>
    <t>光平福</t>
    <rPh sb="0" eb="1">
      <t>ミツ</t>
    </rPh>
    <rPh sb="1" eb="2">
      <t>ヒラ</t>
    </rPh>
    <rPh sb="2" eb="3">
      <t>フク</t>
    </rPh>
    <phoneticPr fontId="2"/>
  </si>
  <si>
    <t>みつかね</t>
    <phoneticPr fontId="2"/>
  </si>
  <si>
    <t>美津金</t>
    <rPh sb="0" eb="2">
      <t>ミツ</t>
    </rPh>
    <rPh sb="2" eb="3">
      <t>カネ</t>
    </rPh>
    <phoneticPr fontId="2"/>
  </si>
  <si>
    <t>福美勝</t>
    <rPh sb="0" eb="2">
      <t>フクミ</t>
    </rPh>
    <rPh sb="2" eb="3">
      <t>カツ</t>
    </rPh>
    <phoneticPr fontId="2"/>
  </si>
  <si>
    <t>みつかみ</t>
    <phoneticPr fontId="2"/>
  </si>
  <si>
    <t>美津神</t>
    <rPh sb="0" eb="1">
      <t>ミ</t>
    </rPh>
    <rPh sb="1" eb="2">
      <t>ツ</t>
    </rPh>
    <rPh sb="2" eb="3">
      <t>カミ</t>
    </rPh>
    <phoneticPr fontId="2"/>
  </si>
  <si>
    <t>みつきよふく</t>
    <phoneticPr fontId="2"/>
  </si>
  <si>
    <t>満清福</t>
    <rPh sb="0" eb="1">
      <t>マン</t>
    </rPh>
    <rPh sb="1" eb="2">
      <t>キヨ</t>
    </rPh>
    <rPh sb="2" eb="3">
      <t>フク</t>
    </rPh>
    <phoneticPr fontId="2"/>
  </si>
  <si>
    <t>満重（大分）</t>
    <rPh sb="0" eb="1">
      <t>ミツ</t>
    </rPh>
    <rPh sb="1" eb="2">
      <t>シゲ</t>
    </rPh>
    <rPh sb="3" eb="5">
      <t>オオイタ</t>
    </rPh>
    <phoneticPr fontId="2"/>
  </si>
  <si>
    <t>みつさかえ</t>
    <phoneticPr fontId="2"/>
  </si>
  <si>
    <t>美津栄</t>
    <rPh sb="0" eb="2">
      <t>ミツ</t>
    </rPh>
    <rPh sb="2" eb="3">
      <t>サカ</t>
    </rPh>
    <phoneticPr fontId="2"/>
  </si>
  <si>
    <t>だい２はつさかえ</t>
    <phoneticPr fontId="2"/>
  </si>
  <si>
    <t>第２初栄</t>
    <rPh sb="0" eb="1">
      <t>ダイ</t>
    </rPh>
    <rPh sb="2" eb="3">
      <t>ハツ</t>
    </rPh>
    <rPh sb="3" eb="4">
      <t>サカ</t>
    </rPh>
    <phoneticPr fontId="2"/>
  </si>
  <si>
    <t>もりふくどい</t>
    <phoneticPr fontId="2"/>
  </si>
  <si>
    <t>美津照重</t>
    <rPh sb="0" eb="2">
      <t>ミツ</t>
    </rPh>
    <rPh sb="2" eb="3">
      <t>テル</t>
    </rPh>
    <rPh sb="3" eb="4">
      <t>シゲ</t>
    </rPh>
    <phoneticPr fontId="2"/>
  </si>
  <si>
    <t>八頭</t>
    <rPh sb="0" eb="2">
      <t>ヤズ</t>
    </rPh>
    <phoneticPr fontId="2"/>
  </si>
  <si>
    <t>みつてるどい</t>
    <phoneticPr fontId="2"/>
  </si>
  <si>
    <t>光照土井</t>
    <rPh sb="0" eb="1">
      <t>ミツ</t>
    </rPh>
    <rPh sb="1" eb="2">
      <t>テ</t>
    </rPh>
    <rPh sb="2" eb="4">
      <t>ドイ</t>
    </rPh>
    <phoneticPr fontId="2"/>
  </si>
  <si>
    <t>みつてるふく</t>
    <phoneticPr fontId="2"/>
  </si>
  <si>
    <t>光照福</t>
    <rPh sb="0" eb="1">
      <t>ミツ</t>
    </rPh>
    <rPh sb="1" eb="2">
      <t>テ</t>
    </rPh>
    <rPh sb="2" eb="3">
      <t>フク</t>
    </rPh>
    <phoneticPr fontId="2"/>
  </si>
  <si>
    <t>大分（兵庫）</t>
    <rPh sb="0" eb="2">
      <t>オオイタ</t>
    </rPh>
    <rPh sb="3" eb="5">
      <t>ヒョウゴ</t>
    </rPh>
    <phoneticPr fontId="2"/>
  </si>
  <si>
    <t>みつなが</t>
    <phoneticPr fontId="2"/>
  </si>
  <si>
    <t>光長</t>
    <rPh sb="0" eb="1">
      <t>ミツ</t>
    </rPh>
    <rPh sb="1" eb="2">
      <t>ナガ</t>
    </rPh>
    <phoneticPr fontId="2"/>
  </si>
  <si>
    <t>みつはな</t>
    <phoneticPr fontId="2"/>
  </si>
  <si>
    <t>満華</t>
    <rPh sb="0" eb="1">
      <t>ミツハナ</t>
    </rPh>
    <phoneticPr fontId="2"/>
  </si>
  <si>
    <t>みつはや</t>
    <phoneticPr fontId="2"/>
  </si>
  <si>
    <t>美津隼</t>
    <rPh sb="0" eb="2">
      <t>ミツ</t>
    </rPh>
    <rPh sb="2" eb="3">
      <t>ハヤ</t>
    </rPh>
    <phoneticPr fontId="2"/>
  </si>
  <si>
    <t>みつひら</t>
    <phoneticPr fontId="2"/>
  </si>
  <si>
    <t>美津平</t>
    <rPh sb="0" eb="2">
      <t>ミツ</t>
    </rPh>
    <rPh sb="2" eb="3">
      <t>ヒラ</t>
    </rPh>
    <phoneticPr fontId="2"/>
  </si>
  <si>
    <t>みつひらてる</t>
    <phoneticPr fontId="2"/>
  </si>
  <si>
    <t>光平照</t>
    <rPh sb="0" eb="1">
      <t>ミツ</t>
    </rPh>
    <rPh sb="1" eb="2">
      <t>ヒラ</t>
    </rPh>
    <rPh sb="2" eb="3">
      <t>テル</t>
    </rPh>
    <phoneticPr fontId="2"/>
  </si>
  <si>
    <t>糸北鶴</t>
  </si>
  <si>
    <t>大豊（鳥取）</t>
    <rPh sb="3" eb="5">
      <t>トットリ</t>
    </rPh>
    <phoneticPr fontId="2"/>
  </si>
  <si>
    <t>事業団５</t>
    <rPh sb="0" eb="3">
      <t>ジギョウダン</t>
    </rPh>
    <phoneticPr fontId="2"/>
  </si>
  <si>
    <t>みつぼし</t>
    <phoneticPr fontId="2"/>
  </si>
  <si>
    <t>光星</t>
    <rPh sb="0" eb="1">
      <t>ミツ</t>
    </rPh>
    <rPh sb="1" eb="2">
      <t>ボシ</t>
    </rPh>
    <phoneticPr fontId="2"/>
  </si>
  <si>
    <t>光照福</t>
    <rPh sb="0" eb="2">
      <t>ミツテル</t>
    </rPh>
    <rPh sb="2" eb="3">
      <t>フク</t>
    </rPh>
    <phoneticPr fontId="2"/>
  </si>
  <si>
    <t>みつやすてる</t>
    <phoneticPr fontId="2"/>
  </si>
  <si>
    <t>美津安照</t>
    <rPh sb="0" eb="2">
      <t>ミツ</t>
    </rPh>
    <rPh sb="2" eb="3">
      <t>ヤス</t>
    </rPh>
    <rPh sb="3" eb="4">
      <t>テ</t>
    </rPh>
    <phoneticPr fontId="2"/>
  </si>
  <si>
    <t>２０現検Ｐ黒７６７</t>
    <rPh sb="2" eb="3">
      <t>ウツツ</t>
    </rPh>
    <rPh sb="3" eb="4">
      <t>ケン</t>
    </rPh>
    <rPh sb="5" eb="6">
      <t>クロ</t>
    </rPh>
    <phoneticPr fontId="2"/>
  </si>
  <si>
    <t>みつやすひら</t>
    <phoneticPr fontId="2"/>
  </si>
  <si>
    <t>美津安平</t>
    <rPh sb="0" eb="2">
      <t>ミツ</t>
    </rPh>
    <rPh sb="2" eb="4">
      <t>ヤスヒラ</t>
    </rPh>
    <phoneticPr fontId="2"/>
  </si>
  <si>
    <t>みつゆり</t>
    <phoneticPr fontId="2"/>
  </si>
  <si>
    <t>美津百合</t>
    <rPh sb="0" eb="2">
      <t>ミツ</t>
    </rPh>
    <rPh sb="2" eb="4">
      <t>ユリ</t>
    </rPh>
    <phoneticPr fontId="2"/>
  </si>
  <si>
    <t>Ｐ黒７３０</t>
    <rPh sb="1" eb="2">
      <t>クロ</t>
    </rPh>
    <phoneticPr fontId="2"/>
  </si>
  <si>
    <t>みどりのだいち</t>
    <phoneticPr fontId="2"/>
  </si>
  <si>
    <t>緑乃大地</t>
    <rPh sb="0" eb="1">
      <t>ミドリ</t>
    </rPh>
    <rPh sb="1" eb="2">
      <t>ノ</t>
    </rPh>
    <rPh sb="2" eb="4">
      <t>ダイチ</t>
    </rPh>
    <phoneticPr fontId="2"/>
  </si>
  <si>
    <t>みなみけだか</t>
    <phoneticPr fontId="2"/>
  </si>
  <si>
    <t>南気高</t>
    <rPh sb="0" eb="3">
      <t>ミナミケダカ</t>
    </rPh>
    <phoneticPr fontId="2"/>
  </si>
  <si>
    <t>たかのぶ</t>
    <phoneticPr fontId="2"/>
  </si>
  <si>
    <t>隆信</t>
    <rPh sb="0" eb="2">
      <t>タカノブ</t>
    </rPh>
    <phoneticPr fontId="2"/>
  </si>
  <si>
    <t>栄昇</t>
    <rPh sb="0" eb="1">
      <t>エイショウ</t>
    </rPh>
    <phoneticPr fontId="2"/>
  </si>
  <si>
    <t>みなみやすひら</t>
    <phoneticPr fontId="2"/>
  </si>
  <si>
    <t>南安平</t>
    <rPh sb="0" eb="1">
      <t>ミナミ</t>
    </rPh>
    <rPh sb="1" eb="3">
      <t>ヤスヒラ</t>
    </rPh>
    <phoneticPr fontId="2"/>
  </si>
  <si>
    <t>南波竹</t>
    <rPh sb="0" eb="1">
      <t>ミナミ</t>
    </rPh>
    <rPh sb="1" eb="2">
      <t>ナミ</t>
    </rPh>
    <rPh sb="2" eb="3">
      <t>タケ</t>
    </rPh>
    <phoneticPr fontId="2"/>
  </si>
  <si>
    <t>みはな</t>
    <phoneticPr fontId="2"/>
  </si>
  <si>
    <t>美花</t>
    <rPh sb="0" eb="1">
      <t>ミ</t>
    </rPh>
    <rPh sb="1" eb="2">
      <t>ハナ</t>
    </rPh>
    <phoneticPr fontId="2"/>
  </si>
  <si>
    <t>もりい</t>
    <phoneticPr fontId="2"/>
  </si>
  <si>
    <t>森井</t>
    <rPh sb="0" eb="2">
      <t>モリイ</t>
    </rPh>
    <phoneticPr fontId="2"/>
  </si>
  <si>
    <t>みほのくに</t>
    <phoneticPr fontId="2"/>
  </si>
  <si>
    <t>美穂国</t>
    <rPh sb="0" eb="2">
      <t>ミホ</t>
    </rPh>
    <rPh sb="2" eb="3">
      <t>クニ</t>
    </rPh>
    <phoneticPr fontId="2"/>
  </si>
  <si>
    <t>みほやすひら</t>
    <phoneticPr fontId="2"/>
  </si>
  <si>
    <t>実穂安平</t>
    <rPh sb="0" eb="1">
      <t>ミ</t>
    </rPh>
    <rPh sb="1" eb="2">
      <t>ホ</t>
    </rPh>
    <rPh sb="2" eb="4">
      <t>ヤスヒラ</t>
    </rPh>
    <phoneticPr fontId="2"/>
  </si>
  <si>
    <t>金福３</t>
    <rPh sb="0" eb="1">
      <t>カネ</t>
    </rPh>
    <rPh sb="1" eb="2">
      <t>フク</t>
    </rPh>
    <phoneticPr fontId="2"/>
  </si>
  <si>
    <t>大分１０回８区</t>
    <rPh sb="0" eb="2">
      <t>オオイタ</t>
    </rPh>
    <rPh sb="4" eb="5">
      <t>カイ</t>
    </rPh>
    <rPh sb="6" eb="7">
      <t>ク</t>
    </rPh>
    <phoneticPr fontId="2"/>
  </si>
  <si>
    <t>みやおくしろ</t>
    <phoneticPr fontId="2"/>
  </si>
  <si>
    <t>宮奥城</t>
    <rPh sb="0" eb="1">
      <t>ミヤ</t>
    </rPh>
    <rPh sb="1" eb="2">
      <t>オク</t>
    </rPh>
    <rPh sb="2" eb="3">
      <t>シロ</t>
    </rPh>
    <phoneticPr fontId="2"/>
  </si>
  <si>
    <t>みやかず</t>
    <phoneticPr fontId="2"/>
  </si>
  <si>
    <t>宮数（秋田）</t>
    <rPh sb="0" eb="1">
      <t>ミヤ</t>
    </rPh>
    <rPh sb="1" eb="2">
      <t>カズ</t>
    </rPh>
    <rPh sb="3" eb="5">
      <t>アキタ</t>
    </rPh>
    <phoneticPr fontId="2"/>
  </si>
  <si>
    <t>宮桜（秋田）</t>
    <rPh sb="0" eb="1">
      <t>ミヤ</t>
    </rPh>
    <rPh sb="1" eb="2">
      <t>サクラ</t>
    </rPh>
    <rPh sb="3" eb="5">
      <t>アキタ</t>
    </rPh>
    <phoneticPr fontId="2"/>
  </si>
  <si>
    <t>みやすが</t>
    <phoneticPr fontId="2"/>
  </si>
  <si>
    <t>宮菅（秋田）</t>
    <rPh sb="0" eb="1">
      <t>ミヤ</t>
    </rPh>
    <rPh sb="1" eb="2">
      <t>スゲ</t>
    </rPh>
    <rPh sb="3" eb="5">
      <t>アキタ</t>
    </rPh>
    <phoneticPr fontId="2"/>
  </si>
  <si>
    <t>第19池田</t>
    <rPh sb="0" eb="1">
      <t>ダイ</t>
    </rPh>
    <rPh sb="3" eb="5">
      <t>イケダ</t>
    </rPh>
    <phoneticPr fontId="2"/>
  </si>
  <si>
    <t>みやてるなが</t>
    <phoneticPr fontId="2"/>
  </si>
  <si>
    <t>宮照長</t>
    <rPh sb="0" eb="3">
      <t>ミヤテルナガ</t>
    </rPh>
    <phoneticPr fontId="2"/>
  </si>
  <si>
    <t>みやふくしげ</t>
    <phoneticPr fontId="2"/>
  </si>
  <si>
    <t>宮福茂</t>
    <rPh sb="0" eb="1">
      <t>ミヤ</t>
    </rPh>
    <rPh sb="1" eb="2">
      <t>フク</t>
    </rPh>
    <rPh sb="2" eb="3">
      <t>シゲル</t>
    </rPh>
    <phoneticPr fontId="2"/>
  </si>
  <si>
    <t>但菊村</t>
    <rPh sb="0" eb="1">
      <t>タダシ</t>
    </rPh>
    <rPh sb="1" eb="3">
      <t>キクムラ</t>
    </rPh>
    <phoneticPr fontId="2"/>
  </si>
  <si>
    <t>みやふくなみ</t>
    <phoneticPr fontId="2"/>
  </si>
  <si>
    <t>宮福波</t>
    <rPh sb="0" eb="3">
      <t>ミヤフクナミ</t>
    </rPh>
    <phoneticPr fontId="2"/>
  </si>
  <si>
    <t>第３吾妻富士</t>
    <rPh sb="0" eb="1">
      <t>ダイ３アヅマフジ</t>
    </rPh>
    <phoneticPr fontId="2"/>
  </si>
  <si>
    <t>宮本</t>
    <rPh sb="0" eb="2">
      <t>ミヤモト</t>
    </rPh>
    <phoneticPr fontId="2"/>
  </si>
  <si>
    <t>藤</t>
    <rPh sb="0" eb="1">
      <t>フジ</t>
    </rPh>
    <phoneticPr fontId="2"/>
  </si>
  <si>
    <t>むさし</t>
    <phoneticPr fontId="2"/>
  </si>
  <si>
    <t>武蔵</t>
    <rPh sb="0" eb="2">
      <t>ムサシ</t>
    </rPh>
    <phoneticPr fontId="2"/>
  </si>
  <si>
    <t>むさしまる</t>
    <phoneticPr fontId="2"/>
  </si>
  <si>
    <t>武蔵丸</t>
    <rPh sb="0" eb="2">
      <t>ムサシ</t>
    </rPh>
    <rPh sb="2" eb="3">
      <t>マル</t>
    </rPh>
    <phoneticPr fontId="2"/>
  </si>
  <si>
    <t>むねのり</t>
    <phoneticPr fontId="2"/>
  </si>
  <si>
    <t>宗徳</t>
    <rPh sb="0" eb="1">
      <t>ムネ</t>
    </rPh>
    <rPh sb="1" eb="2">
      <t>トク</t>
    </rPh>
    <phoneticPr fontId="2"/>
  </si>
  <si>
    <t>徳重義：４代祖不明</t>
    <rPh sb="0" eb="2">
      <t>トクシゲ</t>
    </rPh>
    <rPh sb="2" eb="3">
      <t>タダシ</t>
    </rPh>
    <rPh sb="5" eb="6">
      <t>ダイ</t>
    </rPh>
    <rPh sb="6" eb="7">
      <t>ソ</t>
    </rPh>
    <rPh sb="7" eb="9">
      <t>フメイ</t>
    </rPh>
    <phoneticPr fontId="2"/>
  </si>
  <si>
    <t>めいこう３</t>
    <phoneticPr fontId="2"/>
  </si>
  <si>
    <t>明好３</t>
    <rPh sb="0" eb="1">
      <t>メイ</t>
    </rPh>
    <rPh sb="1" eb="2">
      <t>コノ</t>
    </rPh>
    <phoneticPr fontId="2"/>
  </si>
  <si>
    <t>勝安波</t>
    <rPh sb="0" eb="1">
      <t>カツ</t>
    </rPh>
    <rPh sb="1" eb="2">
      <t>ヤス</t>
    </rPh>
    <rPh sb="2" eb="3">
      <t>ナミ</t>
    </rPh>
    <phoneticPr fontId="2"/>
  </si>
  <si>
    <t>鳥取１０回全１区</t>
    <rPh sb="0" eb="2">
      <t>トットリ</t>
    </rPh>
    <rPh sb="4" eb="5">
      <t>カイ</t>
    </rPh>
    <rPh sb="5" eb="6">
      <t>ゼン</t>
    </rPh>
    <rPh sb="7" eb="8">
      <t>ク</t>
    </rPh>
    <phoneticPr fontId="2"/>
  </si>
  <si>
    <t>もとつぼ</t>
    <phoneticPr fontId="2"/>
  </si>
  <si>
    <t>幹壺</t>
    <rPh sb="0" eb="1">
      <t>ミキ</t>
    </rPh>
    <rPh sb="1" eb="2">
      <t>ツボ</t>
    </rPh>
    <phoneticPr fontId="2"/>
  </si>
  <si>
    <t>北国茂</t>
    <rPh sb="0" eb="2">
      <t>キタグニ</t>
    </rPh>
    <rPh sb="2" eb="3">
      <t>シゲ</t>
    </rPh>
    <phoneticPr fontId="2"/>
  </si>
  <si>
    <t>もとももしげ</t>
    <phoneticPr fontId="2"/>
  </si>
  <si>
    <t>元百茂</t>
    <rPh sb="0" eb="1">
      <t>モト</t>
    </rPh>
    <rPh sb="1" eb="2">
      <t>モモ</t>
    </rPh>
    <rPh sb="2" eb="3">
      <t>シゲル</t>
    </rPh>
    <phoneticPr fontId="2"/>
  </si>
  <si>
    <t>守柄</t>
    <rPh sb="0" eb="1">
      <t>モリ</t>
    </rPh>
    <rPh sb="1" eb="2">
      <t>ガラ</t>
    </rPh>
    <phoneticPr fontId="2"/>
  </si>
  <si>
    <t>もりけだかじぎょうだん</t>
    <phoneticPr fontId="2"/>
  </si>
  <si>
    <t>盛気高</t>
    <rPh sb="0" eb="1">
      <t>モ</t>
    </rPh>
    <rPh sb="1" eb="3">
      <t>ケダカ</t>
    </rPh>
    <phoneticPr fontId="2"/>
  </si>
  <si>
    <t>頼寿</t>
    <rPh sb="0" eb="1">
      <t>ヨリ</t>
    </rPh>
    <rPh sb="1" eb="2">
      <t>トシ</t>
    </rPh>
    <phoneticPr fontId="2"/>
  </si>
  <si>
    <t>もりた</t>
    <phoneticPr fontId="2"/>
  </si>
  <si>
    <t>森田</t>
    <rPh sb="0" eb="2">
      <t>モリタ</t>
    </rPh>
    <phoneticPr fontId="2"/>
  </si>
  <si>
    <t>梅雨</t>
    <rPh sb="0" eb="1">
      <t>ウメ</t>
    </rPh>
    <rPh sb="1" eb="2">
      <t>アメ</t>
    </rPh>
    <phoneticPr fontId="2"/>
  </si>
  <si>
    <t>もりとしひめ</t>
    <phoneticPr fontId="2"/>
  </si>
  <si>
    <t>盛利姫</t>
    <rPh sb="0" eb="1">
      <t>モ</t>
    </rPh>
    <rPh sb="1" eb="2">
      <t>トシ</t>
    </rPh>
    <rPh sb="2" eb="3">
      <t>ヒメ</t>
    </rPh>
    <phoneticPr fontId="2"/>
  </si>
  <si>
    <t>岡山１０回全８区</t>
    <rPh sb="0" eb="2">
      <t>オカヤマ</t>
    </rPh>
    <rPh sb="4" eb="5">
      <t>カイ</t>
    </rPh>
    <rPh sb="5" eb="6">
      <t>ゼン</t>
    </rPh>
    <rPh sb="7" eb="8">
      <t>ク</t>
    </rPh>
    <phoneticPr fontId="2"/>
  </si>
  <si>
    <t>母方は満重系</t>
    <rPh sb="0" eb="1">
      <t>ハハ</t>
    </rPh>
    <rPh sb="1" eb="2">
      <t>カタ</t>
    </rPh>
    <rPh sb="3" eb="4">
      <t>ミツ</t>
    </rPh>
    <rPh sb="4" eb="5">
      <t>シゲ</t>
    </rPh>
    <rPh sb="5" eb="6">
      <t>ケイ</t>
    </rPh>
    <phoneticPr fontId="2"/>
  </si>
  <si>
    <t>もりはな</t>
    <phoneticPr fontId="2"/>
  </si>
  <si>
    <t>守花</t>
    <rPh sb="0" eb="1">
      <t>マモ</t>
    </rPh>
    <rPh sb="1" eb="2">
      <t>ハナ</t>
    </rPh>
    <phoneticPr fontId="2"/>
  </si>
  <si>
    <t>もりひろおう</t>
    <phoneticPr fontId="2"/>
  </si>
  <si>
    <t>護煕王</t>
  </si>
  <si>
    <t>糸晴(岩手)</t>
    <rPh sb="0" eb="1">
      <t>イト</t>
    </rPh>
    <rPh sb="1" eb="2">
      <t>ハレ</t>
    </rPh>
    <rPh sb="3" eb="5">
      <t>イワテ</t>
    </rPh>
    <phoneticPr fontId="2"/>
  </si>
  <si>
    <t>福昌</t>
  </si>
  <si>
    <t>福金２</t>
  </si>
  <si>
    <t>森福</t>
    <rPh sb="0" eb="1">
      <t>モリ</t>
    </rPh>
    <rPh sb="1" eb="2">
      <t>フク</t>
    </rPh>
    <phoneticPr fontId="2"/>
  </si>
  <si>
    <t>森福土井</t>
    <rPh sb="0" eb="1">
      <t>モリ</t>
    </rPh>
    <rPh sb="1" eb="2">
      <t>フク</t>
    </rPh>
    <rPh sb="2" eb="4">
      <t>ドイ</t>
    </rPh>
    <phoneticPr fontId="2"/>
  </si>
  <si>
    <t>田森土井</t>
    <phoneticPr fontId="2"/>
  </si>
  <si>
    <t>上土井</t>
    <rPh sb="0" eb="1">
      <t>カミ</t>
    </rPh>
    <rPh sb="1" eb="3">
      <t>ドイ</t>
    </rPh>
    <phoneticPr fontId="2"/>
  </si>
  <si>
    <t>田照土井</t>
  </si>
  <si>
    <t>いぎく</t>
    <phoneticPr fontId="2"/>
  </si>
  <si>
    <t>もんいちろう</t>
    <phoneticPr fontId="2"/>
  </si>
  <si>
    <t>紋一郎</t>
    <rPh sb="0" eb="1">
      <t>モン</t>
    </rPh>
    <rPh sb="1" eb="3">
      <t>イチロウ</t>
    </rPh>
    <phoneticPr fontId="2"/>
  </si>
  <si>
    <t>もんいとふく</t>
    <phoneticPr fontId="2"/>
  </si>
  <si>
    <t>紋糸福</t>
    <rPh sb="0" eb="3">
      <t>モンイトフク</t>
    </rPh>
    <phoneticPr fontId="2"/>
  </si>
  <si>
    <t>第２正徳</t>
    <rPh sb="0" eb="1">
      <t>ダイ２マサノリ</t>
    </rPh>
    <rPh sb="2" eb="4">
      <t>マサノリ_x0000__x0000_</t>
    </rPh>
    <phoneticPr fontId="2"/>
  </si>
  <si>
    <t>もんしろふく</t>
    <phoneticPr fontId="2"/>
  </si>
  <si>
    <t>紋白福（仮称）</t>
  </si>
  <si>
    <t>もんしろやすひら</t>
    <phoneticPr fontId="2"/>
  </si>
  <si>
    <t>紋白安平（仮称）</t>
  </si>
  <si>
    <t>安平</t>
  </si>
  <si>
    <t>もんた</t>
    <phoneticPr fontId="2"/>
  </si>
  <si>
    <t>紋太</t>
    <rPh sb="0" eb="1">
      <t>モンタ</t>
    </rPh>
    <phoneticPr fontId="2"/>
  </si>
  <si>
    <t>やえかつ</t>
    <phoneticPr fontId="2"/>
  </si>
  <si>
    <t>八重勝</t>
    <rPh sb="0" eb="2">
      <t>ヤエ</t>
    </rPh>
    <rPh sb="2" eb="3">
      <t>カツ</t>
    </rPh>
    <phoneticPr fontId="2"/>
  </si>
  <si>
    <t>八重栄</t>
    <rPh sb="0" eb="3">
      <t>ヤエフクサカエ</t>
    </rPh>
    <phoneticPr fontId="2"/>
  </si>
  <si>
    <t>第１浜鶴</t>
    <rPh sb="0" eb="1">
      <t>ダイ１ハマツル</t>
    </rPh>
    <phoneticPr fontId="2"/>
  </si>
  <si>
    <t>よしふく</t>
    <phoneticPr fontId="2"/>
  </si>
  <si>
    <t>芳福</t>
    <rPh sb="0" eb="2">
      <t>ヨシフク</t>
    </rPh>
    <phoneticPr fontId="2"/>
  </si>
  <si>
    <t>やえひかり</t>
    <phoneticPr fontId="2"/>
  </si>
  <si>
    <t>八重光</t>
    <rPh sb="0" eb="2">
      <t>ヤエ</t>
    </rPh>
    <rPh sb="2" eb="3">
      <t>ヒカリ</t>
    </rPh>
    <phoneticPr fontId="2"/>
  </si>
  <si>
    <t>やえふく９７</t>
    <phoneticPr fontId="2"/>
  </si>
  <si>
    <t>八重福９７</t>
    <rPh sb="0" eb="3">
      <t>ヤエフク</t>
    </rPh>
    <phoneticPr fontId="2"/>
  </si>
  <si>
    <t>金多</t>
    <rPh sb="0" eb="1">
      <t>キンタ</t>
    </rPh>
    <phoneticPr fontId="2"/>
  </si>
  <si>
    <t>やえふくさかえ</t>
    <phoneticPr fontId="2"/>
  </si>
  <si>
    <t>八重福栄</t>
    <rPh sb="0" eb="2">
      <t>ヤエ</t>
    </rPh>
    <rPh sb="2" eb="3">
      <t>フク</t>
    </rPh>
    <rPh sb="3" eb="4">
      <t>サカ</t>
    </rPh>
    <phoneticPr fontId="2"/>
  </si>
  <si>
    <t>やすあき</t>
    <phoneticPr fontId="2"/>
  </si>
  <si>
    <t>安明</t>
    <rPh sb="0" eb="1">
      <t>ヤス</t>
    </rPh>
    <rPh sb="1" eb="2">
      <t>ア</t>
    </rPh>
    <phoneticPr fontId="2"/>
  </si>
  <si>
    <t>やすいと</t>
    <phoneticPr fontId="2"/>
  </si>
  <si>
    <t>安糸</t>
    <rPh sb="0" eb="1">
      <t>ヤス</t>
    </rPh>
    <rPh sb="1" eb="2">
      <t>イト</t>
    </rPh>
    <phoneticPr fontId="2"/>
  </si>
  <si>
    <t>倉栄</t>
    <rPh sb="0" eb="1">
      <t>クラ</t>
    </rPh>
    <rPh sb="1" eb="2">
      <t>サカ</t>
    </rPh>
    <phoneticPr fontId="2"/>
  </si>
  <si>
    <t>やすいとかつ</t>
    <phoneticPr fontId="2"/>
  </si>
  <si>
    <t>安糸勝</t>
    <rPh sb="0" eb="1">
      <t>ヤス</t>
    </rPh>
    <rPh sb="1" eb="2">
      <t>イト</t>
    </rPh>
    <rPh sb="2" eb="3">
      <t>カツ</t>
    </rPh>
    <phoneticPr fontId="2"/>
  </si>
  <si>
    <t>やすいとかね</t>
    <phoneticPr fontId="2"/>
  </si>
  <si>
    <t>安糸金</t>
    <rPh sb="0" eb="1">
      <t>ヤス</t>
    </rPh>
    <rPh sb="1" eb="2">
      <t>イト</t>
    </rPh>
    <rPh sb="2" eb="3">
      <t>カネ</t>
    </rPh>
    <phoneticPr fontId="2"/>
  </si>
  <si>
    <t>やすいとくに</t>
    <phoneticPr fontId="2"/>
  </si>
  <si>
    <t>安糸国</t>
    <rPh sb="0" eb="3">
      <t>ヤスイトクニ</t>
    </rPh>
    <phoneticPr fontId="2"/>
  </si>
  <si>
    <t>やすいとのり</t>
    <phoneticPr fontId="2"/>
  </si>
  <si>
    <t>安糸徳</t>
    <rPh sb="0" eb="2">
      <t>ヤスイト</t>
    </rPh>
    <rPh sb="2" eb="3">
      <t>トク</t>
    </rPh>
    <phoneticPr fontId="2"/>
  </si>
  <si>
    <t>安糸晴</t>
    <rPh sb="0" eb="1">
      <t>ヤス</t>
    </rPh>
    <rPh sb="1" eb="2">
      <t>イト</t>
    </rPh>
    <rPh sb="2" eb="3">
      <t>ハ</t>
    </rPh>
    <phoneticPr fontId="2"/>
  </si>
  <si>
    <t>やすいとふじ</t>
    <phoneticPr fontId="2"/>
  </si>
  <si>
    <t>安糸藤</t>
    <rPh sb="0" eb="1">
      <t>ヤス</t>
    </rPh>
    <rPh sb="1" eb="2">
      <t>イト</t>
    </rPh>
    <rPh sb="2" eb="3">
      <t>フジ</t>
    </rPh>
    <phoneticPr fontId="2"/>
  </si>
  <si>
    <t>やすいともり</t>
    <phoneticPr fontId="2"/>
  </si>
  <si>
    <t>安糸森</t>
    <rPh sb="0" eb="2">
      <t>ヤスイトモリ</t>
    </rPh>
    <rPh sb="2" eb="3">
      <t>モリ</t>
    </rPh>
    <phoneticPr fontId="2"/>
  </si>
  <si>
    <t>やすもりどい</t>
    <phoneticPr fontId="2"/>
  </si>
  <si>
    <t>安森土井</t>
    <rPh sb="0" eb="2">
      <t>ヤスモリ</t>
    </rPh>
    <rPh sb="2" eb="4">
      <t>ドイ</t>
    </rPh>
    <phoneticPr fontId="2"/>
  </si>
  <si>
    <t>糸富士</t>
    <rPh sb="0" eb="3">
      <t>イトフジ</t>
    </rPh>
    <phoneticPr fontId="2"/>
  </si>
  <si>
    <t>やすいとゆき</t>
    <phoneticPr fontId="2"/>
  </si>
  <si>
    <t>安糸幸</t>
    <rPh sb="0" eb="1">
      <t>ヤス</t>
    </rPh>
    <rPh sb="1" eb="2">
      <t>イト</t>
    </rPh>
    <rPh sb="2" eb="3">
      <t>ユキ</t>
    </rPh>
    <phoneticPr fontId="2"/>
  </si>
  <si>
    <t>安数土井</t>
    <rPh sb="1" eb="2">
      <t>スウ</t>
    </rPh>
    <phoneticPr fontId="2"/>
  </si>
  <si>
    <t>秀正</t>
    <rPh sb="0" eb="1">
      <t>シュウ</t>
    </rPh>
    <phoneticPr fontId="2"/>
  </si>
  <si>
    <t>田久保土井</t>
    <rPh sb="1" eb="3">
      <t>クボ</t>
    </rPh>
    <rPh sb="3" eb="5">
      <t>ドイ</t>
    </rPh>
    <phoneticPr fontId="2"/>
  </si>
  <si>
    <t>やすかつとし</t>
    <phoneticPr fontId="2"/>
  </si>
  <si>
    <t>安勝利</t>
    <rPh sb="0" eb="1">
      <t>ヤス</t>
    </rPh>
    <rPh sb="1" eb="3">
      <t>カツトシ</t>
    </rPh>
    <phoneticPr fontId="2"/>
  </si>
  <si>
    <t>やすかねふく</t>
    <phoneticPr fontId="2"/>
  </si>
  <si>
    <t>安金福</t>
    <rPh sb="0" eb="3">
      <t>ヤスカネフク</t>
    </rPh>
    <phoneticPr fontId="2"/>
  </si>
  <si>
    <t>やすかねみ</t>
    <phoneticPr fontId="2"/>
  </si>
  <si>
    <t>安金美</t>
    <rPh sb="0" eb="3">
      <t>ヤスカネミ</t>
    </rPh>
    <phoneticPr fontId="2"/>
  </si>
  <si>
    <t>だい８いわなが</t>
    <phoneticPr fontId="2"/>
  </si>
  <si>
    <t>第８岩永</t>
    <rPh sb="0" eb="1">
      <t>ダイ８イワナガ</t>
    </rPh>
    <rPh sb="2" eb="4">
      <t>イワナガ</t>
    </rPh>
    <phoneticPr fontId="2"/>
  </si>
  <si>
    <t>みつのり</t>
    <phoneticPr fontId="2"/>
  </si>
  <si>
    <t>光典</t>
    <rPh sb="0" eb="1">
      <t>ミツノリ</t>
    </rPh>
    <phoneticPr fontId="2"/>
  </si>
  <si>
    <t>安木</t>
    <phoneticPr fontId="2"/>
  </si>
  <si>
    <t>やすきたふく</t>
    <phoneticPr fontId="2"/>
  </si>
  <si>
    <t>安北福</t>
    <rPh sb="1" eb="2">
      <t>キタ</t>
    </rPh>
    <rPh sb="2" eb="3">
      <t>フク</t>
    </rPh>
    <phoneticPr fontId="2"/>
  </si>
  <si>
    <t>倉栄</t>
    <phoneticPr fontId="2"/>
  </si>
  <si>
    <t>やすくにふく</t>
    <phoneticPr fontId="2"/>
  </si>
  <si>
    <t>安国福</t>
    <rPh sb="0" eb="1">
      <t>ヤス</t>
    </rPh>
    <rPh sb="1" eb="2">
      <t>クニ</t>
    </rPh>
    <rPh sb="2" eb="3">
      <t>フク</t>
    </rPh>
    <phoneticPr fontId="2"/>
  </si>
  <si>
    <t>丸土井</t>
  </si>
  <si>
    <t>やすしげ</t>
    <phoneticPr fontId="2"/>
  </si>
  <si>
    <t>安茂</t>
    <rPh sb="0" eb="1">
      <t>ヤス</t>
    </rPh>
    <rPh sb="1" eb="2">
      <t>シゲ</t>
    </rPh>
    <phoneticPr fontId="2"/>
  </si>
  <si>
    <t>福芳</t>
    <rPh sb="0" eb="2">
      <t>フクヨシ</t>
    </rPh>
    <phoneticPr fontId="2"/>
  </si>
  <si>
    <t>やすしげいと</t>
    <phoneticPr fontId="2"/>
  </si>
  <si>
    <t>安茂糸</t>
    <rPh sb="0" eb="1">
      <t>ヤス</t>
    </rPh>
    <rPh sb="1" eb="2">
      <t>シゲ</t>
    </rPh>
    <rPh sb="2" eb="3">
      <t>イト</t>
    </rPh>
    <phoneticPr fontId="2"/>
  </si>
  <si>
    <t>１９現検Ｐ黒７２９</t>
    <rPh sb="2" eb="3">
      <t>ゲン</t>
    </rPh>
    <rPh sb="3" eb="4">
      <t>ケン</t>
    </rPh>
    <rPh sb="5" eb="6">
      <t>クロ</t>
    </rPh>
    <phoneticPr fontId="2"/>
  </si>
  <si>
    <t>安茂勝</t>
    <rPh sb="0" eb="1">
      <t>ヤス</t>
    </rPh>
    <rPh sb="1" eb="2">
      <t>シゲ</t>
    </rPh>
    <rPh sb="2" eb="3">
      <t>カ</t>
    </rPh>
    <phoneticPr fontId="2"/>
  </si>
  <si>
    <t>やすしげはな</t>
    <phoneticPr fontId="2"/>
  </si>
  <si>
    <t>安茂花</t>
    <rPh sb="0" eb="1">
      <t>ヤス</t>
    </rPh>
    <rPh sb="1" eb="2">
      <t>シゲ</t>
    </rPh>
    <rPh sb="2" eb="3">
      <t>ハナ</t>
    </rPh>
    <phoneticPr fontId="2"/>
  </si>
  <si>
    <t>やすしげふく</t>
    <phoneticPr fontId="2"/>
  </si>
  <si>
    <t>安重福</t>
    <rPh sb="0" eb="1">
      <t>ヤス</t>
    </rPh>
    <rPh sb="1" eb="2">
      <t>シゲ</t>
    </rPh>
    <rPh sb="2" eb="3">
      <t>フク</t>
    </rPh>
    <phoneticPr fontId="2"/>
  </si>
  <si>
    <t>やすしげはる</t>
    <phoneticPr fontId="2"/>
  </si>
  <si>
    <t>安茂晴</t>
    <rPh sb="1" eb="2">
      <t>シゲ</t>
    </rPh>
    <rPh sb="2" eb="3">
      <t>ハ</t>
    </rPh>
    <phoneticPr fontId="2"/>
  </si>
  <si>
    <t>長崎県：Fx暫定</t>
    <rPh sb="0" eb="3">
      <t>ナガサキケン</t>
    </rPh>
    <rPh sb="6" eb="8">
      <t>ザンテイ</t>
    </rPh>
    <phoneticPr fontId="2"/>
  </si>
  <si>
    <t>安重福</t>
    <rPh sb="1" eb="2">
      <t>シゲ</t>
    </rPh>
    <rPh sb="2" eb="3">
      <t>フク</t>
    </rPh>
    <phoneticPr fontId="2"/>
  </si>
  <si>
    <t>つしか</t>
    <phoneticPr fontId="2"/>
  </si>
  <si>
    <t>やすしげもり</t>
    <phoneticPr fontId="2"/>
  </si>
  <si>
    <t>安重守</t>
    <rPh sb="0" eb="1">
      <t>ヤス</t>
    </rPh>
    <rPh sb="1" eb="2">
      <t>シゲ</t>
    </rPh>
    <rPh sb="2" eb="3">
      <t>モリ</t>
    </rPh>
    <phoneticPr fontId="2"/>
  </si>
  <si>
    <t>安隆</t>
    <rPh sb="0" eb="1">
      <t>ヤス</t>
    </rPh>
    <rPh sb="1" eb="2">
      <t>タカシ</t>
    </rPh>
    <phoneticPr fontId="2"/>
  </si>
  <si>
    <t>田照土井</t>
    <phoneticPr fontId="2"/>
  </si>
  <si>
    <t>やすたかひら</t>
    <phoneticPr fontId="2"/>
  </si>
  <si>
    <t>安貴平</t>
    <rPh sb="0" eb="1">
      <t>アン</t>
    </rPh>
    <rPh sb="1" eb="3">
      <t>タカヒラ</t>
    </rPh>
    <phoneticPr fontId="2"/>
  </si>
  <si>
    <t>やすひらやす</t>
    <phoneticPr fontId="2"/>
  </si>
  <si>
    <t>安平安</t>
    <rPh sb="0" eb="2">
      <t>ヤスヒラ</t>
    </rPh>
    <rPh sb="2" eb="3">
      <t>ヤス</t>
    </rPh>
    <phoneticPr fontId="2"/>
  </si>
  <si>
    <t>やすただひら</t>
    <phoneticPr fontId="2"/>
  </si>
  <si>
    <t>安忠平</t>
    <rPh sb="0" eb="1">
      <t>ヤス</t>
    </rPh>
    <rPh sb="1" eb="2">
      <t>タダシ</t>
    </rPh>
    <rPh sb="2" eb="3">
      <t>ヒラ</t>
    </rPh>
    <phoneticPr fontId="2"/>
  </si>
  <si>
    <t>十勝TW22</t>
    <rPh sb="0" eb="2">
      <t>トカチ</t>
    </rPh>
    <phoneticPr fontId="2"/>
  </si>
  <si>
    <t>やすただよし</t>
    <phoneticPr fontId="2"/>
  </si>
  <si>
    <t>安忠喜</t>
    <rPh sb="0" eb="1">
      <t>ヤス</t>
    </rPh>
    <rPh sb="1" eb="2">
      <t>タダシ</t>
    </rPh>
    <rPh sb="2" eb="3">
      <t>ヨロコ</t>
    </rPh>
    <phoneticPr fontId="2"/>
  </si>
  <si>
    <t>やすたに</t>
    <phoneticPr fontId="2"/>
  </si>
  <si>
    <t>安谷</t>
    <rPh sb="0" eb="2">
      <t>ヤスタニ</t>
    </rPh>
    <phoneticPr fontId="2"/>
  </si>
  <si>
    <t>やすたにつる</t>
    <phoneticPr fontId="2"/>
  </si>
  <si>
    <t>安谷鶴</t>
    <rPh sb="0" eb="2">
      <t>ヤスタニ</t>
    </rPh>
    <rPh sb="2" eb="3">
      <t>ツル</t>
    </rPh>
    <phoneticPr fontId="2"/>
  </si>
  <si>
    <t>安谷土井</t>
  </si>
  <si>
    <t>やすたにみ</t>
    <phoneticPr fontId="2"/>
  </si>
  <si>
    <t>安谷美</t>
    <rPh sb="0" eb="3">
      <t>ヤスタニミ</t>
    </rPh>
    <phoneticPr fontId="2"/>
  </si>
  <si>
    <t>やすつる</t>
    <phoneticPr fontId="2"/>
  </si>
  <si>
    <t>安鶴</t>
    <rPh sb="0" eb="1">
      <t>ヤス</t>
    </rPh>
    <rPh sb="1" eb="2">
      <t>ツル</t>
    </rPh>
    <phoneticPr fontId="2"/>
  </si>
  <si>
    <t>やすつる６</t>
    <phoneticPr fontId="2"/>
  </si>
  <si>
    <t>安鶴６</t>
    <rPh sb="0" eb="2">
      <t>ヤスツル</t>
    </rPh>
    <phoneticPr fontId="2"/>
  </si>
  <si>
    <t>金鶴</t>
    <rPh sb="0" eb="2">
      <t>カネツル</t>
    </rPh>
    <phoneticPr fontId="2"/>
  </si>
  <si>
    <t>やすつるひさ</t>
    <phoneticPr fontId="2"/>
  </si>
  <si>
    <t>安鶴久</t>
    <rPh sb="0" eb="1">
      <t>ヤス</t>
    </rPh>
    <rPh sb="1" eb="2">
      <t>ツル</t>
    </rPh>
    <rPh sb="2" eb="3">
      <t>ヒサ</t>
    </rPh>
    <phoneticPr fontId="2"/>
  </si>
  <si>
    <t>かつべ種畜場</t>
    <rPh sb="3" eb="4">
      <t>シュ</t>
    </rPh>
    <rPh sb="4" eb="5">
      <t>チク</t>
    </rPh>
    <rPh sb="5" eb="6">
      <t>ジョウ</t>
    </rPh>
    <phoneticPr fontId="2"/>
  </si>
  <si>
    <t>やすつるひさじぎょうだん</t>
    <phoneticPr fontId="2"/>
  </si>
  <si>
    <t>安鶴久（事業団）</t>
    <rPh sb="0" eb="1">
      <t>ヤス</t>
    </rPh>
    <rPh sb="1" eb="2">
      <t>ツル</t>
    </rPh>
    <rPh sb="2" eb="3">
      <t>ヒサ</t>
    </rPh>
    <rPh sb="4" eb="7">
      <t>ジギョウダン</t>
    </rPh>
    <phoneticPr fontId="2"/>
  </si>
  <si>
    <t>やすつるふく</t>
    <phoneticPr fontId="2"/>
  </si>
  <si>
    <t>安鶴福</t>
    <rPh sb="0" eb="3">
      <t>ヤスツルフク</t>
    </rPh>
    <phoneticPr fontId="2"/>
  </si>
  <si>
    <t>菊安土井</t>
    <rPh sb="0" eb="4">
      <t>キクヤスドイ</t>
    </rPh>
    <phoneticPr fontId="2"/>
  </si>
  <si>
    <t>やすてるつる</t>
    <phoneticPr fontId="2"/>
  </si>
  <si>
    <t>安照鶴</t>
    <rPh sb="0" eb="1">
      <t>ヤス</t>
    </rPh>
    <rPh sb="1" eb="2">
      <t>テル</t>
    </rPh>
    <rPh sb="2" eb="3">
      <t>ツル</t>
    </rPh>
    <phoneticPr fontId="2"/>
  </si>
  <si>
    <t>P黒773現検２１</t>
    <rPh sb="1" eb="2">
      <t>クロ</t>
    </rPh>
    <rPh sb="5" eb="6">
      <t>ゲン</t>
    </rPh>
    <rPh sb="6" eb="7">
      <t>ケン</t>
    </rPh>
    <phoneticPr fontId="2"/>
  </si>
  <si>
    <t>やすてるみ</t>
    <phoneticPr fontId="2"/>
  </si>
  <si>
    <t>安照美</t>
    <rPh sb="0" eb="1">
      <t>ヤス</t>
    </rPh>
    <rPh sb="1" eb="3">
      <t>テルミ</t>
    </rPh>
    <phoneticPr fontId="2"/>
  </si>
  <si>
    <t>やすとしなみ</t>
    <phoneticPr fontId="2"/>
  </si>
  <si>
    <t>安敏波</t>
    <rPh sb="0" eb="1">
      <t>ヤス</t>
    </rPh>
    <rPh sb="1" eb="2">
      <t>トシ</t>
    </rPh>
    <rPh sb="2" eb="3">
      <t>ナミ</t>
    </rPh>
    <phoneticPr fontId="2"/>
  </si>
  <si>
    <t>安富</t>
    <rPh sb="0" eb="1">
      <t>ヤス</t>
    </rPh>
    <rPh sb="1" eb="2">
      <t>ト</t>
    </rPh>
    <phoneticPr fontId="2"/>
  </si>
  <si>
    <t>安波（岐阜）</t>
    <rPh sb="3" eb="5">
      <t>ギフ</t>
    </rPh>
    <phoneticPr fontId="2"/>
  </si>
  <si>
    <t>やすなみいわて</t>
    <phoneticPr fontId="2"/>
  </si>
  <si>
    <t>安波（岩手）</t>
    <rPh sb="3" eb="5">
      <t>イワテ</t>
    </rPh>
    <phoneticPr fontId="2"/>
  </si>
  <si>
    <t>やすなみさくら</t>
    <phoneticPr fontId="2"/>
  </si>
  <si>
    <t>安波桜</t>
    <rPh sb="0" eb="2">
      <t>ヤスナミ</t>
    </rPh>
    <rPh sb="2" eb="3">
      <t>サクラ</t>
    </rPh>
    <phoneticPr fontId="2"/>
  </si>
  <si>
    <t>やすひで１６５</t>
    <phoneticPr fontId="2"/>
  </si>
  <si>
    <t>安秀１６５</t>
    <rPh sb="0" eb="1">
      <t>ヤス</t>
    </rPh>
    <rPh sb="1" eb="2">
      <t>ヒデ</t>
    </rPh>
    <phoneticPr fontId="2"/>
  </si>
  <si>
    <t>安波土井</t>
    <rPh sb="2" eb="4">
      <t>ドイ</t>
    </rPh>
    <phoneticPr fontId="2"/>
  </si>
  <si>
    <t>やすはる</t>
    <phoneticPr fontId="2"/>
  </si>
  <si>
    <t>安春</t>
    <rPh sb="0" eb="1">
      <t>ヤス</t>
    </rPh>
    <rPh sb="1" eb="2">
      <t>ハル</t>
    </rPh>
    <phoneticPr fontId="2"/>
  </si>
  <si>
    <t>やすはるひめ</t>
    <phoneticPr fontId="2"/>
  </si>
  <si>
    <t>安晴姫</t>
    <rPh sb="0" eb="3">
      <t>ヤスハルヒメ</t>
    </rPh>
    <phoneticPr fontId="2"/>
  </si>
  <si>
    <t>さだしか</t>
    <phoneticPr fontId="2"/>
  </si>
  <si>
    <t>貞鹿</t>
    <rPh sb="0" eb="1">
      <t>サダシカ</t>
    </rPh>
    <phoneticPr fontId="2"/>
  </si>
  <si>
    <t>安晴王</t>
  </si>
  <si>
    <t>糸茂</t>
  </si>
  <si>
    <t>宝山</t>
  </si>
  <si>
    <t>やすはれふく</t>
    <phoneticPr fontId="2"/>
  </si>
  <si>
    <t>安晴福</t>
    <rPh sb="0" eb="3">
      <t>ヤスハレフク</t>
    </rPh>
    <phoneticPr fontId="2"/>
  </si>
  <si>
    <t>奥谷</t>
  </si>
  <si>
    <t>福寅土井</t>
  </si>
  <si>
    <t>やすひさかつ</t>
    <phoneticPr fontId="2"/>
  </si>
  <si>
    <t>安久勝</t>
    <rPh sb="0" eb="1">
      <t>ヤス</t>
    </rPh>
    <rPh sb="1" eb="2">
      <t>ヒサ</t>
    </rPh>
    <rPh sb="2" eb="3">
      <t>カツ</t>
    </rPh>
    <phoneticPr fontId="2"/>
  </si>
  <si>
    <t>やすひさふく</t>
    <phoneticPr fontId="2"/>
  </si>
  <si>
    <t>安久福</t>
    <rPh sb="0" eb="1">
      <t>ヤス</t>
    </rPh>
    <rPh sb="1" eb="2">
      <t>ヒサ</t>
    </rPh>
    <rPh sb="2" eb="3">
      <t>フク</t>
    </rPh>
    <phoneticPr fontId="2"/>
  </si>
  <si>
    <t>やすひさてる</t>
    <phoneticPr fontId="2"/>
  </si>
  <si>
    <t>安久照</t>
    <rPh sb="0" eb="1">
      <t>ヤス</t>
    </rPh>
    <rPh sb="1" eb="2">
      <t>ヒサ</t>
    </rPh>
    <rPh sb="2" eb="3">
      <t>テ</t>
    </rPh>
    <phoneticPr fontId="2"/>
  </si>
  <si>
    <t>安秀１６５</t>
    <rPh sb="0" eb="2">
      <t>ヤスヒデ</t>
    </rPh>
    <phoneticPr fontId="2"/>
  </si>
  <si>
    <t>第３滝尻</t>
    <rPh sb="0" eb="1">
      <t>ダイ</t>
    </rPh>
    <rPh sb="2" eb="3">
      <t>タキ</t>
    </rPh>
    <rPh sb="3" eb="4">
      <t>シリ</t>
    </rPh>
    <phoneticPr fontId="2"/>
  </si>
  <si>
    <t>安福(宮崎)</t>
    <rPh sb="0" eb="2">
      <t>ヤスフク</t>
    </rPh>
    <rPh sb="3" eb="5">
      <t>ミヤザキ</t>
    </rPh>
    <phoneticPr fontId="2"/>
  </si>
  <si>
    <t>やすひら１６５の９</t>
    <phoneticPr fontId="2"/>
  </si>
  <si>
    <t>安平１６５乃９</t>
    <rPh sb="0" eb="1">
      <t>ヤス</t>
    </rPh>
    <rPh sb="1" eb="2">
      <t>ヒラ</t>
    </rPh>
    <rPh sb="5" eb="6">
      <t>ノ</t>
    </rPh>
    <phoneticPr fontId="2"/>
  </si>
  <si>
    <t>大勘</t>
    <rPh sb="0" eb="1">
      <t>ダイ</t>
    </rPh>
    <rPh sb="1" eb="2">
      <t>カン</t>
    </rPh>
    <phoneticPr fontId="2"/>
  </si>
  <si>
    <t>やすひら７の８</t>
    <phoneticPr fontId="2"/>
  </si>
  <si>
    <t>安平７乃８</t>
    <rPh sb="0" eb="2">
      <t>ヤスヒラ</t>
    </rPh>
    <rPh sb="3" eb="4">
      <t>ノ</t>
    </rPh>
    <phoneticPr fontId="2"/>
  </si>
  <si>
    <t>やすひらかいほう</t>
    <phoneticPr fontId="2"/>
  </si>
  <si>
    <t>安平海邦</t>
    <rPh sb="0" eb="1">
      <t>ヤス</t>
    </rPh>
    <rPh sb="1" eb="2">
      <t>ヒラ</t>
    </rPh>
    <rPh sb="2" eb="3">
      <t>ウミ</t>
    </rPh>
    <rPh sb="3" eb="4">
      <t>ホウ</t>
    </rPh>
    <phoneticPr fontId="2"/>
  </si>
  <si>
    <t>沖縄１０回全９区</t>
    <rPh sb="0" eb="2">
      <t>オキナワ</t>
    </rPh>
    <rPh sb="4" eb="5">
      <t>カイ</t>
    </rPh>
    <rPh sb="5" eb="6">
      <t>ゼン</t>
    </rPh>
    <rPh sb="7" eb="8">
      <t>ク</t>
    </rPh>
    <phoneticPr fontId="2"/>
  </si>
  <si>
    <t>やすひらかつ</t>
    <phoneticPr fontId="2"/>
  </si>
  <si>
    <t>安平勝</t>
    <rPh sb="0" eb="1">
      <t>ヤス</t>
    </rPh>
    <rPh sb="1" eb="2">
      <t>ヒラ</t>
    </rPh>
    <rPh sb="2" eb="3">
      <t>カツ</t>
    </rPh>
    <phoneticPr fontId="2"/>
  </si>
  <si>
    <t>宮城県</t>
    <rPh sb="0" eb="2">
      <t>ミヤギ</t>
    </rPh>
    <rPh sb="2" eb="3">
      <t>ケン</t>
    </rPh>
    <phoneticPr fontId="2"/>
  </si>
  <si>
    <t>やすひらかつ２</t>
    <phoneticPr fontId="2"/>
  </si>
  <si>
    <t>安平勝２</t>
    <rPh sb="0" eb="1">
      <t>ヤス</t>
    </rPh>
    <rPh sb="1" eb="2">
      <t>ヒラ</t>
    </rPh>
    <rPh sb="2" eb="3">
      <t>カツ</t>
    </rPh>
    <phoneticPr fontId="2"/>
  </si>
  <si>
    <t>国気高</t>
    <rPh sb="0" eb="1">
      <t>クニ</t>
    </rPh>
    <rPh sb="1" eb="3">
      <t>ケダカ</t>
    </rPh>
    <phoneticPr fontId="2"/>
  </si>
  <si>
    <t>はくし２</t>
    <phoneticPr fontId="2"/>
  </si>
  <si>
    <t>青森１０回全８区</t>
    <rPh sb="0" eb="2">
      <t>アオモリ</t>
    </rPh>
    <rPh sb="4" eb="5">
      <t>カイ</t>
    </rPh>
    <rPh sb="5" eb="6">
      <t>ゼン</t>
    </rPh>
    <rPh sb="7" eb="8">
      <t>ク</t>
    </rPh>
    <phoneticPr fontId="2"/>
  </si>
  <si>
    <t>やすひらさかえ</t>
    <phoneticPr fontId="2"/>
  </si>
  <si>
    <t>安平栄</t>
    <rPh sb="0" eb="2">
      <t>ヤスヒラ</t>
    </rPh>
    <rPh sb="2" eb="3">
      <t>サカエ</t>
    </rPh>
    <phoneticPr fontId="2"/>
  </si>
  <si>
    <t>菊安</t>
    <rPh sb="0" eb="1">
      <t>キク</t>
    </rPh>
    <rPh sb="1" eb="2">
      <t>ヤス</t>
    </rPh>
    <phoneticPr fontId="2"/>
  </si>
  <si>
    <t>やすひらざくら</t>
    <phoneticPr fontId="2"/>
  </si>
  <si>
    <t>安平桜</t>
    <rPh sb="0" eb="2">
      <t>ヤスヒラ</t>
    </rPh>
    <rPh sb="2" eb="3">
      <t>サクラ</t>
    </rPh>
    <phoneticPr fontId="2"/>
  </si>
  <si>
    <t>やすひらさち</t>
    <phoneticPr fontId="2"/>
  </si>
  <si>
    <t>安平幸</t>
    <rPh sb="0" eb="2">
      <t>ヤスヒラ</t>
    </rPh>
    <rPh sb="2" eb="3">
      <t>サチ</t>
    </rPh>
    <phoneticPr fontId="2"/>
  </si>
  <si>
    <t>やすひらしげ</t>
    <phoneticPr fontId="2"/>
  </si>
  <si>
    <t>安平重</t>
    <rPh sb="2" eb="3">
      <t>シゲル</t>
    </rPh>
    <phoneticPr fontId="2"/>
  </si>
  <si>
    <t>やすひらしげいと</t>
    <phoneticPr fontId="2"/>
  </si>
  <si>
    <t>安平茂糸</t>
    <rPh sb="2" eb="3">
      <t>シゲ</t>
    </rPh>
    <rPh sb="3" eb="4">
      <t>イト</t>
    </rPh>
    <phoneticPr fontId="2"/>
  </si>
  <si>
    <t>安平照</t>
    <rPh sb="0" eb="2">
      <t>ヤスヒラ</t>
    </rPh>
    <rPh sb="2" eb="3">
      <t>テラシ</t>
    </rPh>
    <phoneticPr fontId="2"/>
  </si>
  <si>
    <t>やすひらてるまさ</t>
    <phoneticPr fontId="2"/>
  </si>
  <si>
    <t>安平照正</t>
    <rPh sb="0" eb="2">
      <t>ヤスヒラ</t>
    </rPh>
    <rPh sb="2" eb="3">
      <t>テ</t>
    </rPh>
    <rPh sb="3" eb="4">
      <t>マサ</t>
    </rPh>
    <phoneticPr fontId="2"/>
  </si>
  <si>
    <t>坂本種畜場</t>
    <rPh sb="0" eb="2">
      <t>サカモト</t>
    </rPh>
    <rPh sb="2" eb="3">
      <t>タネ</t>
    </rPh>
    <rPh sb="3" eb="4">
      <t>チク</t>
    </rPh>
    <rPh sb="4" eb="5">
      <t>バ</t>
    </rPh>
    <phoneticPr fontId="2"/>
  </si>
  <si>
    <t>やすひらとし</t>
    <phoneticPr fontId="2"/>
  </si>
  <si>
    <t>安平寿</t>
    <rPh sb="0" eb="2">
      <t>ヤスヒラ</t>
    </rPh>
    <rPh sb="2" eb="3">
      <t>コトブキ</t>
    </rPh>
    <phoneticPr fontId="2"/>
  </si>
  <si>
    <t>かみしげ</t>
    <phoneticPr fontId="2"/>
  </si>
  <si>
    <t>上重</t>
    <rPh sb="0" eb="1">
      <t>カミ</t>
    </rPh>
    <rPh sb="1" eb="2">
      <t>シゲ</t>
    </rPh>
    <phoneticPr fontId="2"/>
  </si>
  <si>
    <t>やすひらはなくに</t>
    <phoneticPr fontId="2"/>
  </si>
  <si>
    <t>安平花国</t>
    <rPh sb="0" eb="2">
      <t>ヤスヒラ</t>
    </rPh>
    <rPh sb="2" eb="3">
      <t>ハナ</t>
    </rPh>
    <rPh sb="3" eb="4">
      <t>クニ</t>
    </rPh>
    <phoneticPr fontId="2"/>
  </si>
  <si>
    <t>やすひらふく</t>
    <phoneticPr fontId="2"/>
  </si>
  <si>
    <t>安平福</t>
    <rPh sb="0" eb="2">
      <t>ヤスヒラ</t>
    </rPh>
    <rPh sb="2" eb="3">
      <t>フク</t>
    </rPh>
    <phoneticPr fontId="2"/>
  </si>
  <si>
    <t>第１５気高</t>
    <rPh sb="0" eb="1">
      <t>ダイ</t>
    </rPh>
    <rPh sb="3" eb="4">
      <t>ケ</t>
    </rPh>
    <rPh sb="4" eb="5">
      <t>ダカ</t>
    </rPh>
    <phoneticPr fontId="2"/>
  </si>
  <si>
    <t>やすひらふじ</t>
    <phoneticPr fontId="2"/>
  </si>
  <si>
    <t>安平富士</t>
    <rPh sb="0" eb="2">
      <t>ヤスヒラ</t>
    </rPh>
    <rPh sb="2" eb="4">
      <t>フジ</t>
    </rPh>
    <phoneticPr fontId="2"/>
  </si>
  <si>
    <t>安平安</t>
    <rPh sb="0" eb="1">
      <t>ヤス</t>
    </rPh>
    <rPh sb="1" eb="2">
      <t>ヒラ</t>
    </rPh>
    <rPh sb="2" eb="3">
      <t>ヤス</t>
    </rPh>
    <phoneticPr fontId="2"/>
  </si>
  <si>
    <t>やすひらよし</t>
    <phoneticPr fontId="2"/>
  </si>
  <si>
    <t>安平吉</t>
    <rPh sb="0" eb="2">
      <t>ヤスヒラ</t>
    </rPh>
    <rPh sb="2" eb="3">
      <t>ヨシ</t>
    </rPh>
    <phoneticPr fontId="2"/>
  </si>
  <si>
    <t>安広土井</t>
    <rPh sb="0" eb="2">
      <t>ヤスヒロ</t>
    </rPh>
    <rPh sb="2" eb="4">
      <t>ドイ</t>
    </rPh>
    <phoneticPr fontId="2"/>
  </si>
  <si>
    <t>やすひろどいおきなわ</t>
    <phoneticPr fontId="2"/>
  </si>
  <si>
    <t>安広土井（沖縄）</t>
    <rPh sb="0" eb="1">
      <t>ヤス</t>
    </rPh>
    <rPh sb="1" eb="2">
      <t>ヒロ</t>
    </rPh>
    <rPh sb="2" eb="4">
      <t>ドイ</t>
    </rPh>
    <rPh sb="5" eb="7">
      <t>オキナワ</t>
    </rPh>
    <phoneticPr fontId="2"/>
  </si>
  <si>
    <t>徳藤土井</t>
  </si>
  <si>
    <t>石大屋</t>
    <rPh sb="0" eb="1">
      <t>イシ</t>
    </rPh>
    <rPh sb="1" eb="3">
      <t>オオヤ</t>
    </rPh>
    <phoneticPr fontId="2"/>
  </si>
  <si>
    <t>事業団６１</t>
    <rPh sb="0" eb="3">
      <t>ジギョウダン</t>
    </rPh>
    <phoneticPr fontId="2"/>
  </si>
  <si>
    <t>康福３</t>
    <rPh sb="0" eb="1">
      <t>ヤス</t>
    </rPh>
    <rPh sb="1" eb="2">
      <t>フク</t>
    </rPh>
    <phoneticPr fontId="2"/>
  </si>
  <si>
    <t>やすふく５７</t>
    <phoneticPr fontId="2"/>
  </si>
  <si>
    <t>安福５７</t>
    <rPh sb="0" eb="2">
      <t>ヤスフク</t>
    </rPh>
    <phoneticPr fontId="2"/>
  </si>
  <si>
    <t>大裕</t>
    <rPh sb="0" eb="1">
      <t>オオ</t>
    </rPh>
    <rPh sb="1" eb="2">
      <t>ユウ</t>
    </rPh>
    <phoneticPr fontId="2"/>
  </si>
  <si>
    <t>やすふく６の３</t>
    <phoneticPr fontId="2"/>
  </si>
  <si>
    <t>安福６の３</t>
    <rPh sb="0" eb="2">
      <t>ヤスフク</t>
    </rPh>
    <phoneticPr fontId="2"/>
  </si>
  <si>
    <t>安福勝</t>
    <rPh sb="0" eb="2">
      <t>ヤスフク</t>
    </rPh>
    <rPh sb="2" eb="3">
      <t>カツ</t>
    </rPh>
    <phoneticPr fontId="2"/>
  </si>
  <si>
    <t>やすふくかね</t>
    <phoneticPr fontId="2"/>
  </si>
  <si>
    <t>安福金</t>
    <rPh sb="0" eb="3">
      <t>ヤスフクカネ</t>
    </rPh>
    <phoneticPr fontId="2"/>
  </si>
  <si>
    <t>福正土井</t>
    <rPh sb="0" eb="4">
      <t>フクマサドイ</t>
    </rPh>
    <phoneticPr fontId="2"/>
  </si>
  <si>
    <t>安福栄</t>
    <rPh sb="2" eb="3">
      <t>サカエ</t>
    </rPh>
    <phoneticPr fontId="2"/>
  </si>
  <si>
    <t>やすふくざくら</t>
    <phoneticPr fontId="2"/>
  </si>
  <si>
    <t>安福桜</t>
    <rPh sb="0" eb="2">
      <t>ヤスフク</t>
    </rPh>
    <rPh sb="2" eb="3">
      <t>ザクラ</t>
    </rPh>
    <phoneticPr fontId="2"/>
  </si>
  <si>
    <t>やすふくしげ</t>
    <phoneticPr fontId="2"/>
  </si>
  <si>
    <t>安福重</t>
    <rPh sb="0" eb="2">
      <t>ヤスフク</t>
    </rPh>
    <rPh sb="2" eb="3">
      <t>シゲ</t>
    </rPh>
    <phoneticPr fontId="2"/>
  </si>
  <si>
    <t>P黒６４６</t>
    <rPh sb="1" eb="2">
      <t>クロ</t>
    </rPh>
    <phoneticPr fontId="2"/>
  </si>
  <si>
    <t>安福久</t>
    <rPh sb="2" eb="3">
      <t>ヒサシ</t>
    </rPh>
    <phoneticPr fontId="2"/>
  </si>
  <si>
    <t>やすふくひら</t>
    <phoneticPr fontId="2"/>
  </si>
  <si>
    <t>安福平</t>
    <rPh sb="0" eb="2">
      <t>ヤスフクヒラ</t>
    </rPh>
    <phoneticPr fontId="2"/>
  </si>
  <si>
    <t>幹山</t>
    <rPh sb="0" eb="1">
      <t>カンセンドウロ</t>
    </rPh>
    <rPh sb="1" eb="2">
      <t>ヤマ</t>
    </rPh>
    <phoneticPr fontId="2"/>
  </si>
  <si>
    <t>やすふくふく</t>
    <phoneticPr fontId="2"/>
  </si>
  <si>
    <t>安福福</t>
    <rPh sb="0" eb="3">
      <t>ヤスフクフク</t>
    </rPh>
    <phoneticPr fontId="2"/>
  </si>
  <si>
    <t>金一</t>
    <rPh sb="0" eb="1">
      <t>カネイチ</t>
    </rPh>
    <phoneticPr fontId="2"/>
  </si>
  <si>
    <t>第３宝光</t>
    <rPh sb="0" eb="1">
      <t>ダイ</t>
    </rPh>
    <rPh sb="2" eb="3">
      <t>タカラ</t>
    </rPh>
    <rPh sb="3" eb="4">
      <t>ヒカリ</t>
    </rPh>
    <phoneticPr fontId="2"/>
  </si>
  <si>
    <t>やすふくほまれ</t>
    <phoneticPr fontId="2"/>
  </si>
  <si>
    <t>安福誉</t>
    <rPh sb="0" eb="3">
      <t>ヤスフクホマレ</t>
    </rPh>
    <phoneticPr fontId="2"/>
  </si>
  <si>
    <t>やすふくみつ</t>
    <phoneticPr fontId="2"/>
  </si>
  <si>
    <t>安福満</t>
    <rPh sb="0" eb="2">
      <t>ヤスフク</t>
    </rPh>
    <rPh sb="2" eb="3">
      <t>マン</t>
    </rPh>
    <phoneticPr fontId="2"/>
  </si>
  <si>
    <t>安福（宮崎）</t>
    <rPh sb="3" eb="5">
      <t>ミヤザキ</t>
    </rPh>
    <phoneticPr fontId="2"/>
  </si>
  <si>
    <t>やすふくもも</t>
    <phoneticPr fontId="2"/>
  </si>
  <si>
    <t>安福桃</t>
    <rPh sb="2" eb="3">
      <t>モモ</t>
    </rPh>
    <phoneticPr fontId="2"/>
  </si>
  <si>
    <t>やすふくりき</t>
    <phoneticPr fontId="2"/>
  </si>
  <si>
    <t>安福力</t>
    <rPh sb="2" eb="3">
      <t>チカラ</t>
    </rPh>
    <phoneticPr fontId="2"/>
  </si>
  <si>
    <t>やすふじ</t>
    <phoneticPr fontId="2"/>
  </si>
  <si>
    <t>安富士</t>
    <rPh sb="0" eb="1">
      <t>ヤス</t>
    </rPh>
    <rPh sb="1" eb="3">
      <t>フジ</t>
    </rPh>
    <phoneticPr fontId="2"/>
  </si>
  <si>
    <t>やすべ</t>
    <phoneticPr fontId="2"/>
  </si>
  <si>
    <t>安部</t>
    <rPh sb="0" eb="1">
      <t>ヤス</t>
    </rPh>
    <rPh sb="1" eb="2">
      <t>ベ</t>
    </rPh>
    <phoneticPr fontId="2"/>
  </si>
  <si>
    <t>安槇花</t>
    <rPh sb="0" eb="1">
      <t>ヤス</t>
    </rPh>
    <rPh sb="1" eb="2">
      <t>マキ</t>
    </rPh>
    <rPh sb="2" eb="3">
      <t>ハナ</t>
    </rPh>
    <phoneticPr fontId="2"/>
  </si>
  <si>
    <t>第４安槇</t>
    <rPh sb="0" eb="1">
      <t>ダイ</t>
    </rPh>
    <rPh sb="2" eb="3">
      <t>ヤス</t>
    </rPh>
    <rPh sb="3" eb="4">
      <t>マキ</t>
    </rPh>
    <phoneticPr fontId="2"/>
  </si>
  <si>
    <t>竹槇５の父</t>
    <rPh sb="0" eb="1">
      <t>タケ</t>
    </rPh>
    <rPh sb="1" eb="2">
      <t>マキ</t>
    </rPh>
    <rPh sb="4" eb="5">
      <t>チチ</t>
    </rPh>
    <phoneticPr fontId="2"/>
  </si>
  <si>
    <t>やすみ</t>
    <phoneticPr fontId="2"/>
  </si>
  <si>
    <t>安美</t>
    <rPh sb="0" eb="2">
      <t>ヤスミ</t>
    </rPh>
    <phoneticPr fontId="2"/>
  </si>
  <si>
    <t>やすみ１</t>
    <phoneticPr fontId="2"/>
  </si>
  <si>
    <t>安美１</t>
    <rPh sb="0" eb="2">
      <t>ヤスミ</t>
    </rPh>
    <phoneticPr fontId="2"/>
  </si>
  <si>
    <t>やすみたに</t>
    <phoneticPr fontId="2"/>
  </si>
  <si>
    <t>安美谷</t>
    <rPh sb="0" eb="2">
      <t>ヤスミ</t>
    </rPh>
    <rPh sb="2" eb="3">
      <t>タニ</t>
    </rPh>
    <phoneticPr fontId="2"/>
  </si>
  <si>
    <t>多重</t>
    <rPh sb="0" eb="1">
      <t>タ</t>
    </rPh>
    <rPh sb="1" eb="2">
      <t>シゲ</t>
    </rPh>
    <phoneticPr fontId="2"/>
  </si>
  <si>
    <t>やすみふじ</t>
    <phoneticPr fontId="2"/>
  </si>
  <si>
    <t>安美富士</t>
    <rPh sb="0" eb="2">
      <t>ヤスミフジ</t>
    </rPh>
    <phoneticPr fontId="2"/>
  </si>
  <si>
    <t>安森土井</t>
    <rPh sb="0" eb="4">
      <t>ヤスモリドイ</t>
    </rPh>
    <phoneticPr fontId="2"/>
  </si>
  <si>
    <t>やすゆきてる</t>
    <phoneticPr fontId="2"/>
  </si>
  <si>
    <t>安雪照</t>
    <rPh sb="0" eb="1">
      <t>ヤス</t>
    </rPh>
    <rPh sb="1" eb="2">
      <t>ユキ</t>
    </rPh>
    <rPh sb="2" eb="3">
      <t>テル</t>
    </rPh>
    <phoneticPr fontId="2"/>
  </si>
  <si>
    <t>矢田</t>
    <rPh sb="0" eb="2">
      <t>ヤダ</t>
    </rPh>
    <phoneticPr fontId="2"/>
  </si>
  <si>
    <t>薮藤</t>
    <rPh sb="0" eb="1">
      <t>ヤブ</t>
    </rPh>
    <rPh sb="1" eb="2">
      <t>フジ</t>
    </rPh>
    <phoneticPr fontId="2"/>
  </si>
  <si>
    <t>橋本</t>
    <phoneticPr fontId="2"/>
  </si>
  <si>
    <t>やまかつあおもり</t>
    <phoneticPr fontId="2"/>
  </si>
  <si>
    <t>山勝（青森）</t>
    <rPh sb="0" eb="1">
      <t>ヤマ</t>
    </rPh>
    <rPh sb="1" eb="2">
      <t>カツ</t>
    </rPh>
    <rPh sb="3" eb="5">
      <t>アオモリ</t>
    </rPh>
    <phoneticPr fontId="2"/>
  </si>
  <si>
    <t>国気高</t>
    <rPh sb="0" eb="1">
      <t>クニ</t>
    </rPh>
    <rPh sb="1" eb="2">
      <t>ケ</t>
    </rPh>
    <rPh sb="2" eb="3">
      <t>ダカ</t>
    </rPh>
    <phoneticPr fontId="2"/>
  </si>
  <si>
    <t>光竜</t>
    <rPh sb="1" eb="2">
      <t>リュウ</t>
    </rPh>
    <phoneticPr fontId="2"/>
  </si>
  <si>
    <t>やまざくら</t>
    <phoneticPr fontId="2"/>
  </si>
  <si>
    <t>山桜</t>
    <rPh sb="0" eb="2">
      <t>ヤマザクラ</t>
    </rPh>
    <phoneticPr fontId="2"/>
  </si>
  <si>
    <t>松竜</t>
    <rPh sb="0" eb="1">
      <t>マツリュウ</t>
    </rPh>
    <phoneticPr fontId="2"/>
  </si>
  <si>
    <t>そうまつの２</t>
    <phoneticPr fontId="2"/>
  </si>
  <si>
    <t>双松の２</t>
    <rPh sb="0" eb="2">
      <t>ソウマツ</t>
    </rPh>
    <phoneticPr fontId="2"/>
  </si>
  <si>
    <t>だい２６ほうぎょく</t>
    <phoneticPr fontId="2"/>
  </si>
  <si>
    <t>第２６宝玉</t>
    <rPh sb="0" eb="1">
      <t>ダイ</t>
    </rPh>
    <rPh sb="3" eb="4">
      <t>タカラ</t>
    </rPh>
    <rPh sb="4" eb="5">
      <t>タマ</t>
    </rPh>
    <phoneticPr fontId="2"/>
  </si>
  <si>
    <t>やまとだましい</t>
    <phoneticPr fontId="2"/>
  </si>
  <si>
    <t>大和魂</t>
    <rPh sb="0" eb="2">
      <t>ヤマト</t>
    </rPh>
    <rPh sb="2" eb="3">
      <t>ダマシイ</t>
    </rPh>
    <phoneticPr fontId="2"/>
  </si>
  <si>
    <t>やまなみ</t>
    <phoneticPr fontId="2"/>
  </si>
  <si>
    <t>山波</t>
    <rPh sb="0" eb="2">
      <t>ヤマナミ</t>
    </rPh>
    <phoneticPr fontId="2"/>
  </si>
  <si>
    <t>やまね</t>
    <phoneticPr fontId="2"/>
  </si>
  <si>
    <t>山根</t>
    <rPh sb="0" eb="2">
      <t>ヤマネ</t>
    </rPh>
    <phoneticPr fontId="2"/>
  </si>
  <si>
    <t>そういわ</t>
    <phoneticPr fontId="2"/>
  </si>
  <si>
    <t>荘岩</t>
    <rPh sb="0" eb="1">
      <t>ソウ</t>
    </rPh>
    <rPh sb="1" eb="2">
      <t>イワ</t>
    </rPh>
    <phoneticPr fontId="2"/>
  </si>
  <si>
    <t>宮崎始祖</t>
    <rPh sb="0" eb="2">
      <t>ミヤザキ</t>
    </rPh>
    <rPh sb="2" eb="4">
      <t>シソ</t>
    </rPh>
    <phoneticPr fontId="2"/>
  </si>
  <si>
    <t>山本（岡山）</t>
    <rPh sb="0" eb="2">
      <t>ヤマモト</t>
    </rPh>
    <rPh sb="3" eb="5">
      <t>オカヤマ</t>
    </rPh>
    <phoneticPr fontId="2"/>
  </si>
  <si>
    <t>だい２せんがん</t>
    <phoneticPr fontId="2"/>
  </si>
  <si>
    <t>第２仙貫</t>
    <rPh sb="0" eb="1">
      <t>ダイ</t>
    </rPh>
    <rPh sb="2" eb="3">
      <t>セン</t>
    </rPh>
    <rPh sb="3" eb="4">
      <t>ガン</t>
    </rPh>
    <phoneticPr fontId="2"/>
  </si>
  <si>
    <t>やまもりかね</t>
    <phoneticPr fontId="2"/>
  </si>
  <si>
    <t>山盛金</t>
    <rPh sb="0" eb="1">
      <t>ヤマ</t>
    </rPh>
    <rPh sb="1" eb="2">
      <t>モリ</t>
    </rPh>
    <rPh sb="2" eb="3">
      <t>カネ</t>
    </rPh>
    <phoneticPr fontId="2"/>
  </si>
  <si>
    <t>盛気高</t>
    <rPh sb="0" eb="1">
      <t>モリ</t>
    </rPh>
    <rPh sb="1" eb="2">
      <t>ケ</t>
    </rPh>
    <rPh sb="2" eb="3">
      <t>ダカ</t>
    </rPh>
    <phoneticPr fontId="2"/>
  </si>
  <si>
    <t>やまゆり</t>
    <phoneticPr fontId="2"/>
  </si>
  <si>
    <t>山百合</t>
    <rPh sb="0" eb="1">
      <t>ヤマ</t>
    </rPh>
    <rPh sb="1" eb="3">
      <t>ユリ</t>
    </rPh>
    <phoneticPr fontId="2"/>
  </si>
  <si>
    <t>とまた</t>
    <phoneticPr fontId="2"/>
  </si>
  <si>
    <t>ゆういち</t>
    <phoneticPr fontId="2"/>
  </si>
  <si>
    <t>優一</t>
    <rPh sb="0" eb="1">
      <t>ユウ</t>
    </rPh>
    <rPh sb="1" eb="2">
      <t>イチ</t>
    </rPh>
    <phoneticPr fontId="2"/>
  </si>
  <si>
    <t>ゆうえいしょう</t>
    <phoneticPr fontId="2"/>
  </si>
  <si>
    <t>裕栄勝</t>
    <rPh sb="0" eb="1">
      <t>ユウ</t>
    </rPh>
    <rPh sb="1" eb="2">
      <t>エイ</t>
    </rPh>
    <rPh sb="2" eb="3">
      <t>ショウ</t>
    </rPh>
    <phoneticPr fontId="2"/>
  </si>
  <si>
    <t>裕光</t>
    <rPh sb="0" eb="1">
      <t>ユウ</t>
    </rPh>
    <rPh sb="1" eb="2">
      <t>ヒカリ</t>
    </rPh>
    <phoneticPr fontId="2"/>
  </si>
  <si>
    <t>祐光</t>
    <rPh sb="0" eb="1">
      <t>ユウ</t>
    </rPh>
    <rPh sb="1" eb="2">
      <t>コウ</t>
    </rPh>
    <phoneticPr fontId="2"/>
  </si>
  <si>
    <t>ゆうこういわて</t>
    <phoneticPr fontId="2"/>
  </si>
  <si>
    <t>裕光(岩手)</t>
    <rPh sb="0" eb="1">
      <t>ユウ</t>
    </rPh>
    <rPh sb="1" eb="2">
      <t>ヒカリ</t>
    </rPh>
    <rPh sb="3" eb="5">
      <t>イワテ</t>
    </rPh>
    <phoneticPr fontId="2"/>
  </si>
  <si>
    <t>石寿</t>
    <rPh sb="0" eb="1">
      <t>イシ</t>
    </rPh>
    <rPh sb="1" eb="2">
      <t>コトブキ</t>
    </rPh>
    <phoneticPr fontId="2"/>
  </si>
  <si>
    <t>ゆうせい</t>
    <phoneticPr fontId="2"/>
  </si>
  <si>
    <t>優成</t>
    <rPh sb="0" eb="1">
      <t>ユウ</t>
    </rPh>
    <rPh sb="1" eb="2">
      <t>セイ</t>
    </rPh>
    <phoneticPr fontId="2"/>
  </si>
  <si>
    <t>勝忠平</t>
    <rPh sb="0" eb="1">
      <t>カツ</t>
    </rPh>
    <rPh sb="1" eb="2">
      <t>タダ</t>
    </rPh>
    <rPh sb="2" eb="3">
      <t>ヒラ</t>
    </rPh>
    <phoneticPr fontId="2"/>
  </si>
  <si>
    <t>ゆうたか</t>
    <phoneticPr fontId="2"/>
  </si>
  <si>
    <t>裕高</t>
    <rPh sb="0" eb="1">
      <t>ユウ</t>
    </rPh>
    <rPh sb="1" eb="2">
      <t>タカ</t>
    </rPh>
    <phoneticPr fontId="2"/>
  </si>
  <si>
    <t>ゆうひかり</t>
    <phoneticPr fontId="2"/>
  </si>
  <si>
    <t>優光</t>
    <rPh sb="0" eb="1">
      <t>ユウ</t>
    </rPh>
    <rPh sb="1" eb="2">
      <t>ヒカリ</t>
    </rPh>
    <phoneticPr fontId="2"/>
  </si>
  <si>
    <t>優一</t>
    <rPh sb="0" eb="2">
      <t>ユウイチ</t>
    </rPh>
    <phoneticPr fontId="2"/>
  </si>
  <si>
    <t>ゆうまさ</t>
    <phoneticPr fontId="2"/>
  </si>
  <si>
    <t>裕昌</t>
    <rPh sb="0" eb="1">
      <t>ユウ</t>
    </rPh>
    <rPh sb="1" eb="2">
      <t>マサ</t>
    </rPh>
    <phoneticPr fontId="2"/>
  </si>
  <si>
    <t>ゆきぐに</t>
    <phoneticPr fontId="2"/>
  </si>
  <si>
    <t>雪国</t>
    <rPh sb="0" eb="1">
      <t>ユキ</t>
    </rPh>
    <rPh sb="1" eb="2">
      <t>クニ</t>
    </rPh>
    <phoneticPr fontId="2"/>
  </si>
  <si>
    <t>たんふくひろ</t>
    <phoneticPr fontId="2"/>
  </si>
  <si>
    <t>ゆきしげふく</t>
    <phoneticPr fontId="2"/>
  </si>
  <si>
    <t>幸茂福</t>
    <rPh sb="0" eb="3">
      <t>ユキシゲフク</t>
    </rPh>
    <phoneticPr fontId="2"/>
  </si>
  <si>
    <t>ゆきたにふく</t>
    <phoneticPr fontId="2"/>
  </si>
  <si>
    <t>雪谷福</t>
    <rPh sb="0" eb="1">
      <t>ユキ</t>
    </rPh>
    <rPh sb="1" eb="2">
      <t>タニ</t>
    </rPh>
    <rPh sb="2" eb="3">
      <t>フク</t>
    </rPh>
    <phoneticPr fontId="2"/>
  </si>
  <si>
    <t>ゆきのはないわて</t>
    <phoneticPr fontId="2"/>
  </si>
  <si>
    <t>雪乃花（岩手）</t>
    <rPh sb="0" eb="1">
      <t>ユキ</t>
    </rPh>
    <rPh sb="1" eb="2">
      <t>イマシ</t>
    </rPh>
    <rPh sb="2" eb="3">
      <t>ハナ</t>
    </rPh>
    <rPh sb="4" eb="6">
      <t>イワテ</t>
    </rPh>
    <phoneticPr fontId="2"/>
  </si>
  <si>
    <t>岩手共同利用</t>
    <rPh sb="0" eb="2">
      <t>イワテ</t>
    </rPh>
    <rPh sb="2" eb="4">
      <t>キョウドウ</t>
    </rPh>
    <rPh sb="4" eb="6">
      <t>リヨウ</t>
    </rPh>
    <phoneticPr fontId="2"/>
  </si>
  <si>
    <t>ゆきのはなかごしま</t>
    <phoneticPr fontId="2"/>
  </si>
  <si>
    <t>幸乃花</t>
    <rPh sb="0" eb="2">
      <t>ユキノ</t>
    </rPh>
    <rPh sb="2" eb="3">
      <t>ハナ</t>
    </rPh>
    <phoneticPr fontId="2"/>
  </si>
  <si>
    <t>ゆきひさかつ</t>
    <phoneticPr fontId="2"/>
  </si>
  <si>
    <t>幸久勝</t>
    <rPh sb="0" eb="1">
      <t>ユキ</t>
    </rPh>
    <rPh sb="1" eb="2">
      <t>ヒサ</t>
    </rPh>
    <rPh sb="2" eb="3">
      <t>カツ</t>
    </rPh>
    <phoneticPr fontId="2"/>
  </si>
  <si>
    <t>ゆきふくどい</t>
    <phoneticPr fontId="2"/>
  </si>
  <si>
    <t>雪福土井</t>
    <rPh sb="0" eb="4">
      <t>ユキフクドイ</t>
    </rPh>
    <phoneticPr fontId="2"/>
  </si>
  <si>
    <t>ゆきみつ</t>
    <phoneticPr fontId="2"/>
  </si>
  <si>
    <t>雪美津</t>
    <rPh sb="0" eb="1">
      <t>ユキ</t>
    </rPh>
    <rPh sb="1" eb="3">
      <t>ミツ</t>
    </rPh>
    <phoneticPr fontId="2"/>
  </si>
  <si>
    <t>ゆきもり</t>
    <phoneticPr fontId="2"/>
  </si>
  <si>
    <t>行守</t>
    <rPh sb="0" eb="1">
      <t>ユ</t>
    </rPh>
    <rPh sb="1" eb="2">
      <t>マモル</t>
    </rPh>
    <phoneticPr fontId="2"/>
  </si>
  <si>
    <t>ゆずりは</t>
    <phoneticPr fontId="2"/>
  </si>
  <si>
    <t>杠</t>
    <phoneticPr fontId="2"/>
  </si>
  <si>
    <t>ゆたか</t>
    <phoneticPr fontId="2"/>
  </si>
  <si>
    <t>豊</t>
    <rPh sb="0" eb="1">
      <t>ユタ</t>
    </rPh>
    <phoneticPr fontId="2"/>
  </si>
  <si>
    <t>ゆみひらふく</t>
    <phoneticPr fontId="2"/>
  </si>
  <si>
    <t>弓平福</t>
    <rPh sb="0" eb="3">
      <t>ユミヒラフク</t>
    </rPh>
    <phoneticPr fontId="2"/>
  </si>
  <si>
    <t>茂金（宮崎）</t>
    <rPh sb="0" eb="2">
      <t>シゲカネ</t>
    </rPh>
    <rPh sb="3" eb="5">
      <t>ミヤザキ</t>
    </rPh>
    <phoneticPr fontId="2"/>
  </si>
  <si>
    <t>ゆめみふく</t>
    <phoneticPr fontId="2"/>
  </si>
  <si>
    <t>夢見福</t>
    <rPh sb="0" eb="3">
      <t>ユメミフク</t>
    </rPh>
    <phoneticPr fontId="2"/>
  </si>
  <si>
    <t>糸晴（佐賀）</t>
    <rPh sb="0" eb="2">
      <t>イトハレサガ</t>
    </rPh>
    <rPh sb="3" eb="5">
      <t>サガ</t>
    </rPh>
    <phoneticPr fontId="2"/>
  </si>
  <si>
    <t>ゆりはな</t>
    <phoneticPr fontId="2"/>
  </si>
  <si>
    <t>百合花</t>
    <rPh sb="0" eb="2">
      <t>ユリ</t>
    </rPh>
    <rPh sb="2" eb="3">
      <t>ハナ</t>
    </rPh>
    <phoneticPr fontId="2"/>
  </si>
  <si>
    <t>島根１０回全８区</t>
    <rPh sb="0" eb="2">
      <t>シマネ</t>
    </rPh>
    <rPh sb="4" eb="5">
      <t>カイ</t>
    </rPh>
    <rPh sb="5" eb="6">
      <t>ゼン</t>
    </rPh>
    <rPh sb="7" eb="8">
      <t>ク</t>
    </rPh>
    <phoneticPr fontId="2"/>
  </si>
  <si>
    <t>ゆりひさ</t>
    <phoneticPr fontId="2"/>
  </si>
  <si>
    <t>百合久</t>
    <rPh sb="0" eb="2">
      <t>ユリ</t>
    </rPh>
    <rPh sb="2" eb="3">
      <t>ヒサ</t>
    </rPh>
    <phoneticPr fontId="2"/>
  </si>
  <si>
    <t>ゆりひさ００７</t>
    <phoneticPr fontId="2"/>
  </si>
  <si>
    <t>百合久００７</t>
    <rPh sb="0" eb="2">
      <t>ユリ</t>
    </rPh>
    <rPh sb="2" eb="3">
      <t>ヒサ</t>
    </rPh>
    <phoneticPr fontId="2"/>
  </si>
  <si>
    <t>ゆりひらしげ</t>
    <phoneticPr fontId="2"/>
  </si>
  <si>
    <t>百合平茂</t>
    <rPh sb="0" eb="4">
      <t>ユリヒラシゲ</t>
    </rPh>
    <phoneticPr fontId="2"/>
  </si>
  <si>
    <t>ゆりふじ</t>
    <phoneticPr fontId="2"/>
  </si>
  <si>
    <t>百合藤</t>
    <rPh sb="0" eb="2">
      <t>ユリ</t>
    </rPh>
    <rPh sb="2" eb="3">
      <t>フジ</t>
    </rPh>
    <phoneticPr fontId="2"/>
  </si>
  <si>
    <t>百合富士</t>
    <rPh sb="0" eb="2">
      <t>ユリ</t>
    </rPh>
    <rPh sb="2" eb="4">
      <t>フジ</t>
    </rPh>
    <phoneticPr fontId="2"/>
  </si>
  <si>
    <t>ゆりりゅう</t>
    <phoneticPr fontId="2"/>
  </si>
  <si>
    <t>百合竜</t>
    <rPh sb="0" eb="2">
      <t>ユリ</t>
    </rPh>
    <rPh sb="2" eb="3">
      <t>リュウ</t>
    </rPh>
    <phoneticPr fontId="2"/>
  </si>
  <si>
    <t>勝安竜</t>
    <rPh sb="0" eb="2">
      <t>カツヤス</t>
    </rPh>
    <rPh sb="2" eb="3">
      <t>リュウ</t>
    </rPh>
    <phoneticPr fontId="2"/>
  </si>
  <si>
    <t>朝青龍</t>
    <rPh sb="0" eb="1">
      <t>アサ</t>
    </rPh>
    <rPh sb="1" eb="2">
      <t>アオ</t>
    </rPh>
    <rPh sb="2" eb="3">
      <t>リュウ</t>
    </rPh>
    <phoneticPr fontId="2"/>
  </si>
  <si>
    <t>上別府１０回全１区</t>
    <rPh sb="0" eb="1">
      <t>ウエ</t>
    </rPh>
    <rPh sb="1" eb="3">
      <t>ベップ</t>
    </rPh>
    <rPh sb="5" eb="6">
      <t>カイ</t>
    </rPh>
    <rPh sb="6" eb="7">
      <t>ゼン</t>
    </rPh>
    <rPh sb="8" eb="9">
      <t>ク</t>
    </rPh>
    <phoneticPr fontId="2"/>
  </si>
  <si>
    <t>よいとみ</t>
    <phoneticPr fontId="2"/>
  </si>
  <si>
    <t>良富（岐阜）</t>
    <rPh sb="0" eb="1">
      <t>ヨ</t>
    </rPh>
    <rPh sb="1" eb="2">
      <t>トミ</t>
    </rPh>
    <rPh sb="3" eb="5">
      <t>ギフ</t>
    </rPh>
    <phoneticPr fontId="2"/>
  </si>
  <si>
    <t>ようじんぼう２１</t>
    <phoneticPr fontId="2"/>
  </si>
  <si>
    <t>用心棒２１</t>
    <rPh sb="0" eb="3">
      <t>ヨウジンボウ</t>
    </rPh>
    <phoneticPr fontId="2"/>
  </si>
  <si>
    <t>十勝TW</t>
    <rPh sb="0" eb="2">
      <t>トカチ</t>
    </rPh>
    <phoneticPr fontId="2"/>
  </si>
  <si>
    <t>豊参</t>
    <phoneticPr fontId="2"/>
  </si>
  <si>
    <t>吉１</t>
    <rPh sb="0" eb="1">
      <t>キチ</t>
    </rPh>
    <phoneticPr fontId="2"/>
  </si>
  <si>
    <t>福好</t>
    <rPh sb="0" eb="1">
      <t>フク</t>
    </rPh>
    <rPh sb="1" eb="2">
      <t>ヨシ</t>
    </rPh>
    <phoneticPr fontId="2"/>
  </si>
  <si>
    <t>益広</t>
    <rPh sb="0" eb="1">
      <t>マ</t>
    </rPh>
    <rPh sb="1" eb="2">
      <t>ヒロ</t>
    </rPh>
    <phoneticPr fontId="2"/>
  </si>
  <si>
    <t>よしあき２</t>
    <phoneticPr fontId="2"/>
  </si>
  <si>
    <t>美秋２</t>
    <rPh sb="0" eb="1">
      <t>ミ</t>
    </rPh>
    <rPh sb="1" eb="2">
      <t>アキ</t>
    </rPh>
    <phoneticPr fontId="2"/>
  </si>
  <si>
    <t>よしかつひら</t>
    <phoneticPr fontId="2"/>
  </si>
  <si>
    <t>義勝平</t>
    <rPh sb="0" eb="1">
      <t>ヨシ</t>
    </rPh>
    <rPh sb="1" eb="2">
      <t>カ</t>
    </rPh>
    <rPh sb="2" eb="3">
      <t>ヒラ</t>
    </rPh>
    <phoneticPr fontId="2"/>
  </si>
  <si>
    <t>健和</t>
    <rPh sb="0" eb="1">
      <t>ケン</t>
    </rPh>
    <rPh sb="1" eb="2">
      <t>ワ</t>
    </rPh>
    <phoneticPr fontId="2"/>
  </si>
  <si>
    <t>吉国</t>
  </si>
  <si>
    <t>よしこと</t>
    <phoneticPr fontId="2"/>
  </si>
  <si>
    <t>美琴</t>
    <rPh sb="0" eb="1">
      <t>ヨシ</t>
    </rPh>
    <rPh sb="1" eb="2">
      <t>コト</t>
    </rPh>
    <phoneticPr fontId="2"/>
  </si>
  <si>
    <t>北湖２</t>
    <rPh sb="0" eb="1">
      <t>ホク</t>
    </rPh>
    <rPh sb="1" eb="2">
      <t>コ</t>
    </rPh>
    <phoneticPr fontId="2"/>
  </si>
  <si>
    <t>よしざくら</t>
    <phoneticPr fontId="2"/>
  </si>
  <si>
    <t>美桜</t>
    <rPh sb="0" eb="2">
      <t>ヨシザクラ</t>
    </rPh>
    <phoneticPr fontId="2"/>
  </si>
  <si>
    <t>いいふく６</t>
    <phoneticPr fontId="2"/>
  </si>
  <si>
    <t>飯福６</t>
    <rPh sb="0" eb="2">
      <t>イイフク</t>
    </rPh>
    <phoneticPr fontId="2"/>
  </si>
  <si>
    <t>よしざくらおきなわ</t>
    <phoneticPr fontId="2"/>
  </si>
  <si>
    <t>美桜（沖縄）</t>
    <rPh sb="0" eb="2">
      <t>ヨシザクラ</t>
    </rPh>
    <rPh sb="3" eb="5">
      <t>オキナワ</t>
    </rPh>
    <phoneticPr fontId="2"/>
  </si>
  <si>
    <t>たかぎ６</t>
    <phoneticPr fontId="2"/>
  </si>
  <si>
    <t>高木６</t>
    <rPh sb="0" eb="2">
      <t>タカギ</t>
    </rPh>
    <phoneticPr fontId="2"/>
  </si>
  <si>
    <t>よししげかつ</t>
    <phoneticPr fontId="2"/>
  </si>
  <si>
    <t>美茂勝</t>
    <rPh sb="0" eb="1">
      <t>ヨシ</t>
    </rPh>
    <rPh sb="1" eb="3">
      <t>シゲカツ</t>
    </rPh>
    <phoneticPr fontId="2"/>
  </si>
  <si>
    <t>P黒777現検２１</t>
    <rPh sb="1" eb="2">
      <t>クロ</t>
    </rPh>
    <rPh sb="5" eb="6">
      <t>ウツツ</t>
    </rPh>
    <rPh sb="6" eb="7">
      <t>ケン</t>
    </rPh>
    <phoneticPr fontId="2"/>
  </si>
  <si>
    <t>よしつねどい</t>
    <phoneticPr fontId="2"/>
  </si>
  <si>
    <t>芳恒土井</t>
    <rPh sb="0" eb="1">
      <t>ヨシ</t>
    </rPh>
    <rPh sb="1" eb="2">
      <t>ツネ</t>
    </rPh>
    <rPh sb="2" eb="4">
      <t>ドイ</t>
    </rPh>
    <phoneticPr fontId="2"/>
  </si>
  <si>
    <t>兵庫１０回８区</t>
    <rPh sb="0" eb="2">
      <t>ヒョウゴ</t>
    </rPh>
    <rPh sb="4" eb="5">
      <t>カイ</t>
    </rPh>
    <rPh sb="6" eb="7">
      <t>ク</t>
    </rPh>
    <phoneticPr fontId="2"/>
  </si>
  <si>
    <t>よしてるつる</t>
    <phoneticPr fontId="2"/>
  </si>
  <si>
    <t>美照鶴</t>
    <rPh sb="0" eb="1">
      <t>ヨシ</t>
    </rPh>
    <rPh sb="1" eb="2">
      <t>テル</t>
    </rPh>
    <rPh sb="2" eb="3">
      <t>ツル</t>
    </rPh>
    <phoneticPr fontId="2"/>
  </si>
  <si>
    <t>よしとく</t>
    <phoneticPr fontId="2"/>
  </si>
  <si>
    <t>吉徳</t>
    <rPh sb="0" eb="1">
      <t>キチ</t>
    </rPh>
    <rPh sb="1" eb="2">
      <t>トク</t>
    </rPh>
    <phoneticPr fontId="2"/>
  </si>
  <si>
    <t>吉光</t>
    <rPh sb="0" eb="1">
      <t>キチ</t>
    </rPh>
    <rPh sb="1" eb="2">
      <t>ヒカリ</t>
    </rPh>
    <phoneticPr fontId="2"/>
  </si>
  <si>
    <t>よしなみ</t>
    <phoneticPr fontId="2"/>
  </si>
  <si>
    <t>美波（宮崎）</t>
    <rPh sb="0" eb="1">
      <t>ミ</t>
    </rPh>
    <rPh sb="1" eb="2">
      <t>ナミ</t>
    </rPh>
    <rPh sb="3" eb="5">
      <t>ミヤザキ</t>
    </rPh>
    <phoneticPr fontId="2"/>
  </si>
  <si>
    <t>菊波</t>
    <rPh sb="0" eb="1">
      <t>キク</t>
    </rPh>
    <rPh sb="1" eb="2">
      <t>ナミ</t>
    </rPh>
    <phoneticPr fontId="2"/>
  </si>
  <si>
    <t>福富</t>
    <rPh sb="0" eb="1">
      <t>フク</t>
    </rPh>
    <rPh sb="1" eb="2">
      <t>ト</t>
    </rPh>
    <phoneticPr fontId="2"/>
  </si>
  <si>
    <t>照光</t>
    <rPh sb="0" eb="1">
      <t>テ</t>
    </rPh>
    <rPh sb="1" eb="2">
      <t>ミツ</t>
    </rPh>
    <phoneticPr fontId="2"/>
  </si>
  <si>
    <t>よしのくに</t>
    <phoneticPr fontId="2"/>
  </si>
  <si>
    <t>芳之国</t>
    <rPh sb="0" eb="1">
      <t>ヨシ</t>
    </rPh>
    <rPh sb="1" eb="2">
      <t>ノ</t>
    </rPh>
    <rPh sb="2" eb="3">
      <t>クニ</t>
    </rPh>
    <phoneticPr fontId="2"/>
  </si>
  <si>
    <t>美華忠</t>
    <rPh sb="0" eb="1">
      <t>ミ</t>
    </rPh>
    <rPh sb="1" eb="2">
      <t>ハナ</t>
    </rPh>
    <rPh sb="2" eb="3">
      <t>タダ</t>
    </rPh>
    <phoneticPr fontId="2"/>
  </si>
  <si>
    <t>東伯</t>
    <rPh sb="0" eb="2">
      <t>トウハク</t>
    </rPh>
    <phoneticPr fontId="2"/>
  </si>
  <si>
    <t>よしはる２２</t>
    <phoneticPr fontId="2"/>
  </si>
  <si>
    <t>吉春２２</t>
    <rPh sb="0" eb="1">
      <t>キチ</t>
    </rPh>
    <rPh sb="1" eb="2">
      <t>ハル</t>
    </rPh>
    <phoneticPr fontId="2"/>
  </si>
  <si>
    <t>末広</t>
    <rPh sb="0" eb="2">
      <t>スエヒロ</t>
    </rPh>
    <phoneticPr fontId="2"/>
  </si>
  <si>
    <t>よしひさゆき</t>
    <phoneticPr fontId="2"/>
  </si>
  <si>
    <t>義久幸</t>
    <rPh sb="0" eb="2">
      <t>ヨシヒサ</t>
    </rPh>
    <rPh sb="2" eb="3">
      <t>ユキ</t>
    </rPh>
    <phoneticPr fontId="2"/>
  </si>
  <si>
    <t>よしひら</t>
    <phoneticPr fontId="2"/>
  </si>
  <si>
    <t>慶平</t>
    <rPh sb="0" eb="1">
      <t>ケイ</t>
    </rPh>
    <rPh sb="1" eb="2">
      <t>ヒラ</t>
    </rPh>
    <phoneticPr fontId="2"/>
  </si>
  <si>
    <t>よしひらあきた</t>
    <phoneticPr fontId="2"/>
  </si>
  <si>
    <t>義平（秋田）</t>
    <rPh sb="0" eb="1">
      <t>ヨシ</t>
    </rPh>
    <rPh sb="1" eb="2">
      <t>ヒラ</t>
    </rPh>
    <rPh sb="3" eb="5">
      <t>アキタ</t>
    </rPh>
    <phoneticPr fontId="2"/>
  </si>
  <si>
    <t>よしひらふく</t>
    <phoneticPr fontId="2"/>
  </si>
  <si>
    <t>慶平福</t>
    <rPh sb="0" eb="1">
      <t>ケイ</t>
    </rPh>
    <rPh sb="1" eb="2">
      <t>ヒラ</t>
    </rPh>
    <rPh sb="2" eb="3">
      <t>フク</t>
    </rPh>
    <phoneticPr fontId="2"/>
  </si>
  <si>
    <t>よしひらふくあきた</t>
    <phoneticPr fontId="2"/>
  </si>
  <si>
    <t>義平福（秋田）</t>
    <rPh sb="0" eb="1">
      <t>ヨシ</t>
    </rPh>
    <rPh sb="1" eb="2">
      <t>ヒラ</t>
    </rPh>
    <rPh sb="2" eb="3">
      <t>フク</t>
    </rPh>
    <rPh sb="4" eb="6">
      <t>アキタ</t>
    </rPh>
    <phoneticPr fontId="2"/>
  </si>
  <si>
    <t>芳福</t>
    <rPh sb="0" eb="1">
      <t>ヨシ</t>
    </rPh>
    <rPh sb="1" eb="2">
      <t>フク</t>
    </rPh>
    <phoneticPr fontId="2"/>
  </si>
  <si>
    <t>よしふくじぎょうだん</t>
    <phoneticPr fontId="2"/>
  </si>
  <si>
    <t>由福（事業団）</t>
    <rPh sb="0" eb="1">
      <t>ヨシ</t>
    </rPh>
    <rPh sb="1" eb="2">
      <t>フク</t>
    </rPh>
    <rPh sb="3" eb="6">
      <t>ジギョウダン</t>
    </rPh>
    <phoneticPr fontId="2"/>
  </si>
  <si>
    <t>よしふくよし</t>
    <phoneticPr fontId="2"/>
  </si>
  <si>
    <t>美福芳</t>
    <rPh sb="0" eb="1">
      <t>ヨシ</t>
    </rPh>
    <rPh sb="1" eb="2">
      <t>フク</t>
    </rPh>
    <rPh sb="2" eb="3">
      <t>ヨシ</t>
    </rPh>
    <phoneticPr fontId="2"/>
  </si>
  <si>
    <t>よしま</t>
    <phoneticPr fontId="2"/>
  </si>
  <si>
    <t>予島</t>
    <rPh sb="0" eb="1">
      <t>ヨ</t>
    </rPh>
    <rPh sb="1" eb="2">
      <t>シマ</t>
    </rPh>
    <phoneticPr fontId="2"/>
  </si>
  <si>
    <t>しまねしそ</t>
    <phoneticPr fontId="2"/>
  </si>
  <si>
    <t>芳美</t>
    <rPh sb="0" eb="2">
      <t>ヨシミ</t>
    </rPh>
    <phoneticPr fontId="2"/>
  </si>
  <si>
    <t>よしみぎく</t>
    <phoneticPr fontId="2"/>
  </si>
  <si>
    <t>芳美菊</t>
    <rPh sb="0" eb="1">
      <t>ヨシ</t>
    </rPh>
    <rPh sb="1" eb="2">
      <t>ミ</t>
    </rPh>
    <rPh sb="2" eb="3">
      <t>キク</t>
    </rPh>
    <phoneticPr fontId="2"/>
  </si>
  <si>
    <t>ひの</t>
    <phoneticPr fontId="2"/>
  </si>
  <si>
    <t>米徳</t>
    <rPh sb="0" eb="1">
      <t>ヨネ</t>
    </rPh>
    <rPh sb="1" eb="2">
      <t>ノリ</t>
    </rPh>
    <phoneticPr fontId="2"/>
  </si>
  <si>
    <t>よりやま</t>
    <phoneticPr fontId="2"/>
  </si>
  <si>
    <t>頼山</t>
    <rPh sb="0" eb="2">
      <t>ヨリヤマ</t>
    </rPh>
    <phoneticPr fontId="2"/>
  </si>
  <si>
    <t>初栄</t>
    <rPh sb="0" eb="2">
      <t>ハツエイ</t>
    </rPh>
    <phoneticPr fontId="2"/>
  </si>
  <si>
    <t>第１上野</t>
    <rPh sb="0" eb="1">
      <t>ダイ１ウエノ</t>
    </rPh>
    <phoneticPr fontId="2"/>
  </si>
  <si>
    <t>郷広</t>
    <rPh sb="0" eb="2">
      <t>サトヒロ</t>
    </rPh>
    <phoneticPr fontId="2"/>
  </si>
  <si>
    <t>茂鹿波</t>
    <rPh sb="0" eb="1">
      <t>シゲル</t>
    </rPh>
    <rPh sb="1" eb="2">
      <t>シカ</t>
    </rPh>
    <rPh sb="2" eb="3">
      <t>ナミ</t>
    </rPh>
    <phoneticPr fontId="2"/>
  </si>
  <si>
    <t>らいでん</t>
    <phoneticPr fontId="2"/>
  </si>
  <si>
    <t>雷電</t>
    <rPh sb="0" eb="2">
      <t>ライデン</t>
    </rPh>
    <phoneticPr fontId="2"/>
  </si>
  <si>
    <t>らいでんさくら</t>
    <phoneticPr fontId="2"/>
  </si>
  <si>
    <t>羅威傳桜</t>
    <rPh sb="0" eb="1">
      <t>ラ</t>
    </rPh>
    <rPh sb="1" eb="2">
      <t>イ</t>
    </rPh>
    <rPh sb="2" eb="3">
      <t>デン</t>
    </rPh>
    <rPh sb="3" eb="4">
      <t>サクラ</t>
    </rPh>
    <phoneticPr fontId="2"/>
  </si>
  <si>
    <t>克己</t>
  </si>
  <si>
    <t>隆栄</t>
    <rPh sb="0" eb="1">
      <t>タカ</t>
    </rPh>
    <rPh sb="1" eb="2">
      <t>サカエ</t>
    </rPh>
    <phoneticPr fontId="2"/>
  </si>
  <si>
    <t>利春</t>
    <rPh sb="0" eb="2">
      <t>トシハル</t>
    </rPh>
    <phoneticPr fontId="2"/>
  </si>
  <si>
    <t>りゅうせいかつ</t>
    <phoneticPr fontId="2"/>
  </si>
  <si>
    <t>流星勝</t>
    <rPh sb="0" eb="3">
      <t>リュウセイカツ</t>
    </rPh>
    <phoneticPr fontId="2"/>
  </si>
  <si>
    <t>第２安鶴土井</t>
    <rPh sb="0" eb="1">
      <t>ダイ</t>
    </rPh>
    <rPh sb="2" eb="6">
      <t>ヤスツルドイ</t>
    </rPh>
    <phoneticPr fontId="2"/>
  </si>
  <si>
    <t>りゅうたろう</t>
    <phoneticPr fontId="2"/>
  </si>
  <si>
    <t>琉太郎</t>
    <rPh sb="0" eb="1">
      <t>リュウキュウ</t>
    </rPh>
    <rPh sb="1" eb="3">
      <t>タロウ</t>
    </rPh>
    <phoneticPr fontId="2"/>
  </si>
  <si>
    <t>たちかわ１７の６</t>
    <phoneticPr fontId="2"/>
  </si>
  <si>
    <t>立川１７の６</t>
    <rPh sb="0" eb="2">
      <t>タチカワ</t>
    </rPh>
    <phoneticPr fontId="2"/>
  </si>
  <si>
    <t>りゅうへい</t>
    <phoneticPr fontId="2"/>
  </si>
  <si>
    <t>龍平(秋田）</t>
    <rPh sb="0" eb="1">
      <t>リュウ</t>
    </rPh>
    <rPh sb="1" eb="2">
      <t>ヘイ</t>
    </rPh>
    <rPh sb="3" eb="5">
      <t>アキタ</t>
    </rPh>
    <phoneticPr fontId="2"/>
  </si>
  <si>
    <t>隆豊</t>
    <rPh sb="0" eb="1">
      <t>リュウ</t>
    </rPh>
    <rPh sb="1" eb="2">
      <t>ホウ</t>
    </rPh>
    <phoneticPr fontId="2"/>
  </si>
  <si>
    <t>良山</t>
    <rPh sb="0" eb="1">
      <t>リョウ</t>
    </rPh>
    <rPh sb="1" eb="2">
      <t>ザン</t>
    </rPh>
    <phoneticPr fontId="2"/>
  </si>
  <si>
    <t>りょうたろう</t>
    <phoneticPr fontId="2"/>
  </si>
  <si>
    <t>諒太郎</t>
    <rPh sb="0" eb="1">
      <t>リョウ</t>
    </rPh>
    <rPh sb="1" eb="3">
      <t>タロウ</t>
    </rPh>
    <phoneticPr fontId="2"/>
  </si>
  <si>
    <t>りんとふく</t>
    <phoneticPr fontId="2"/>
  </si>
  <si>
    <t>稟斗福</t>
    <rPh sb="0" eb="1">
      <t>リン</t>
    </rPh>
    <rPh sb="1" eb="2">
      <t>ト</t>
    </rPh>
    <rPh sb="2" eb="3">
      <t>フク</t>
    </rPh>
    <phoneticPr fontId="2"/>
  </si>
  <si>
    <t>わかしげかつ</t>
    <phoneticPr fontId="2"/>
  </si>
  <si>
    <t>若茂勝</t>
    <rPh sb="0" eb="1">
      <t>ワカ</t>
    </rPh>
    <rPh sb="1" eb="2">
      <t>シゲ</t>
    </rPh>
    <rPh sb="2" eb="3">
      <t>カ</t>
    </rPh>
    <phoneticPr fontId="2"/>
  </si>
  <si>
    <t>わかしらきよ</t>
    <phoneticPr fontId="2"/>
  </si>
  <si>
    <t>若白清</t>
    <rPh sb="0" eb="1">
      <t>ワカ</t>
    </rPh>
    <rPh sb="1" eb="2">
      <t>シロ</t>
    </rPh>
    <rPh sb="2" eb="3">
      <t>キヨ</t>
    </rPh>
    <phoneticPr fontId="2"/>
  </si>
  <si>
    <t>光平福</t>
    <rPh sb="0" eb="1">
      <t>ヒカリ</t>
    </rPh>
    <rPh sb="1" eb="2">
      <t>ヒラ</t>
    </rPh>
    <rPh sb="2" eb="3">
      <t>フク</t>
    </rPh>
    <phoneticPr fontId="2"/>
  </si>
  <si>
    <t>岐阜１０回全１区</t>
    <rPh sb="0" eb="2">
      <t>ギフ</t>
    </rPh>
    <rPh sb="4" eb="5">
      <t>カイ</t>
    </rPh>
    <rPh sb="5" eb="6">
      <t>ゼン</t>
    </rPh>
    <rPh sb="7" eb="8">
      <t>ク</t>
    </rPh>
    <phoneticPr fontId="2"/>
  </si>
  <si>
    <t>若春</t>
    <rPh sb="0" eb="1">
      <t>ワカ</t>
    </rPh>
    <rPh sb="1" eb="2">
      <t>ハル</t>
    </rPh>
    <phoneticPr fontId="2"/>
  </si>
  <si>
    <t>わかひめふく</t>
    <phoneticPr fontId="2"/>
  </si>
  <si>
    <t>若姫福</t>
    <rPh sb="0" eb="1">
      <t>ワカ</t>
    </rPh>
    <rPh sb="1" eb="2">
      <t>ヒメ</t>
    </rPh>
    <rPh sb="2" eb="3">
      <t>フク</t>
    </rPh>
    <phoneticPr fontId="2"/>
  </si>
  <si>
    <t>安光</t>
    <rPh sb="0" eb="1">
      <t>ヤス</t>
    </rPh>
    <rPh sb="1" eb="2">
      <t>ヒカリ</t>
    </rPh>
    <phoneticPr fontId="2"/>
  </si>
  <si>
    <t>気高</t>
    <rPh sb="0" eb="1">
      <t>キ</t>
    </rPh>
    <rPh sb="1" eb="2">
      <t>タカ</t>
    </rPh>
    <phoneticPr fontId="2"/>
  </si>
  <si>
    <t>わかみつきよ８５</t>
    <phoneticPr fontId="2"/>
  </si>
  <si>
    <t>若光清８５</t>
    <rPh sb="0" eb="1">
      <t>ワカ</t>
    </rPh>
    <rPh sb="1" eb="2">
      <t>ヒカリ</t>
    </rPh>
    <rPh sb="2" eb="3">
      <t>キヨ</t>
    </rPh>
    <phoneticPr fontId="2"/>
  </si>
  <si>
    <t>光平福</t>
    <rPh sb="0" eb="1">
      <t>ミツ</t>
    </rPh>
    <rPh sb="1" eb="3">
      <t>ヒラフク</t>
    </rPh>
    <phoneticPr fontId="2"/>
  </si>
  <si>
    <t>岐阜１０回全８区</t>
    <rPh sb="0" eb="2">
      <t>ギフ</t>
    </rPh>
    <rPh sb="4" eb="5">
      <t>カイ</t>
    </rPh>
    <rPh sb="5" eb="6">
      <t>ゼン</t>
    </rPh>
    <rPh sb="7" eb="8">
      <t>ク</t>
    </rPh>
    <phoneticPr fontId="2"/>
  </si>
  <si>
    <t>わかむしゃ</t>
    <phoneticPr fontId="2"/>
  </si>
  <si>
    <t>若武者</t>
    <rPh sb="0" eb="3">
      <t>ワカムシャ</t>
    </rPh>
    <phoneticPr fontId="2"/>
  </si>
  <si>
    <t>わかやすふく</t>
    <phoneticPr fontId="2"/>
  </si>
  <si>
    <t>若安福</t>
    <rPh sb="0" eb="1">
      <t>ワカ</t>
    </rPh>
    <rPh sb="1" eb="3">
      <t>ヤスフク</t>
    </rPh>
    <phoneticPr fontId="2"/>
  </si>
  <si>
    <t>気高富士</t>
    <rPh sb="0" eb="1">
      <t>キ</t>
    </rPh>
    <rPh sb="1" eb="2">
      <t>タカ</t>
    </rPh>
    <rPh sb="2" eb="4">
      <t>フジ</t>
    </rPh>
    <phoneticPr fontId="2"/>
  </si>
  <si>
    <t>わかゆり</t>
    <phoneticPr fontId="2"/>
  </si>
  <si>
    <t>若百合</t>
    <rPh sb="0" eb="1">
      <t>ワカ</t>
    </rPh>
    <rPh sb="1" eb="3">
      <t>ユリ</t>
    </rPh>
    <phoneticPr fontId="2"/>
  </si>
  <si>
    <t>玄廣土井</t>
    <rPh sb="0" eb="1">
      <t>ゲン</t>
    </rPh>
    <rPh sb="1" eb="2">
      <t>ヒロシ</t>
    </rPh>
    <rPh sb="2" eb="4">
      <t>ドイ</t>
    </rPh>
    <phoneticPr fontId="2"/>
  </si>
  <si>
    <t>おとや６</t>
    <phoneticPr fontId="2"/>
  </si>
  <si>
    <t>ふくます</t>
    <phoneticPr fontId="2"/>
  </si>
  <si>
    <t>福増</t>
    <rPh sb="0" eb="2">
      <t>フクマス</t>
    </rPh>
    <phoneticPr fontId="2"/>
  </si>
  <si>
    <t>やすひらよし</t>
    <phoneticPr fontId="2"/>
  </si>
  <si>
    <t>安平吉</t>
    <rPh sb="0" eb="2">
      <t>ヤスヒラ</t>
    </rPh>
    <rPh sb="2" eb="3">
      <t>ヨシ</t>
    </rPh>
    <phoneticPr fontId="2"/>
  </si>
  <si>
    <t>いとまつなみ</t>
    <phoneticPr fontId="2"/>
  </si>
  <si>
    <t>糸松波</t>
    <rPh sb="0" eb="3">
      <t>イトマツナミ</t>
    </rPh>
    <phoneticPr fontId="2"/>
  </si>
  <si>
    <t>ふくさかえ</t>
    <phoneticPr fontId="2"/>
  </si>
  <si>
    <t>福栄</t>
    <rPh sb="0" eb="1">
      <t>フク</t>
    </rPh>
    <rPh sb="1" eb="2">
      <t>サカエ</t>
    </rPh>
    <phoneticPr fontId="2"/>
  </si>
  <si>
    <t>だい８いとはれ</t>
    <phoneticPr fontId="2"/>
  </si>
  <si>
    <t>第８糸晴</t>
    <rPh sb="0" eb="1">
      <t>ダイ</t>
    </rPh>
    <rPh sb="2" eb="3">
      <t>イト</t>
    </rPh>
    <rPh sb="3" eb="4">
      <t>ハレ</t>
    </rPh>
    <phoneticPr fontId="2"/>
  </si>
  <si>
    <t>やすなみどい</t>
    <phoneticPr fontId="2"/>
  </si>
  <si>
    <t>ふめいちち</t>
    <phoneticPr fontId="2"/>
  </si>
  <si>
    <t>おとや６</t>
    <phoneticPr fontId="2"/>
  </si>
  <si>
    <t>ふくかねなみ</t>
    <phoneticPr fontId="2"/>
  </si>
  <si>
    <t>いとなが</t>
    <phoneticPr fontId="2"/>
  </si>
  <si>
    <t>糸永</t>
    <rPh sb="0" eb="1">
      <t>イト</t>
    </rPh>
    <rPh sb="1" eb="2">
      <t>ナガ</t>
    </rPh>
    <phoneticPr fontId="2"/>
  </si>
  <si>
    <t>だい７いとざくら</t>
    <phoneticPr fontId="2"/>
  </si>
  <si>
    <t>ふくはれ</t>
    <phoneticPr fontId="2"/>
  </si>
  <si>
    <t>福晴</t>
    <rPh sb="0" eb="1">
      <t>フク</t>
    </rPh>
    <rPh sb="1" eb="2">
      <t>ハレ</t>
    </rPh>
    <phoneticPr fontId="2"/>
  </si>
  <si>
    <t>はるみ</t>
    <phoneticPr fontId="2"/>
  </si>
  <si>
    <t>ずいほう</t>
    <phoneticPr fontId="2"/>
  </si>
  <si>
    <t>瑞宝</t>
    <rPh sb="0" eb="1">
      <t>ズイ</t>
    </rPh>
    <rPh sb="1" eb="2">
      <t>ホウ</t>
    </rPh>
    <phoneticPr fontId="2"/>
  </si>
  <si>
    <t>はなきよひさ</t>
    <phoneticPr fontId="2"/>
  </si>
  <si>
    <t>花清久</t>
    <rPh sb="0" eb="1">
      <t>ハナ</t>
    </rPh>
    <rPh sb="1" eb="3">
      <t>キヨヒサ</t>
    </rPh>
    <phoneticPr fontId="2"/>
  </si>
  <si>
    <t>はなきよくに</t>
    <phoneticPr fontId="2"/>
  </si>
  <si>
    <t>花清国</t>
    <rPh sb="0" eb="1">
      <t>ハナ</t>
    </rPh>
    <rPh sb="1" eb="2">
      <t>キヨ</t>
    </rPh>
    <rPh sb="2" eb="3">
      <t>クニ</t>
    </rPh>
    <phoneticPr fontId="2"/>
  </si>
  <si>
    <t>ゆりしげ</t>
    <phoneticPr fontId="2"/>
  </si>
  <si>
    <t>百合茂</t>
    <rPh sb="0" eb="2">
      <t>ユリ</t>
    </rPh>
    <rPh sb="2" eb="3">
      <t>シゲ</t>
    </rPh>
    <phoneticPr fontId="2"/>
  </si>
  <si>
    <t>やすふく１６５の９</t>
    <phoneticPr fontId="2"/>
  </si>
  <si>
    <t>もんじろう</t>
    <phoneticPr fontId="2"/>
  </si>
  <si>
    <t>いとひかり</t>
    <phoneticPr fontId="2"/>
  </si>
  <si>
    <t>いとひで</t>
    <phoneticPr fontId="2"/>
  </si>
  <si>
    <t>やまねくも</t>
    <phoneticPr fontId="2"/>
  </si>
  <si>
    <t>山根雲</t>
    <rPh sb="0" eb="2">
      <t>ヤマネ</t>
    </rPh>
    <rPh sb="2" eb="3">
      <t>クモ</t>
    </rPh>
    <phoneticPr fontId="2"/>
  </si>
  <si>
    <t>だい５やくも</t>
    <phoneticPr fontId="2"/>
  </si>
  <si>
    <t>第５八雲</t>
    <rPh sb="0" eb="1">
      <t>ダイ</t>
    </rPh>
    <rPh sb="2" eb="4">
      <t>ヤクモ</t>
    </rPh>
    <phoneticPr fontId="2"/>
  </si>
  <si>
    <t>だい３はらしげ</t>
    <phoneticPr fontId="2"/>
  </si>
  <si>
    <t>第３原茂</t>
    <rPh sb="0" eb="1">
      <t>ダイ</t>
    </rPh>
    <rPh sb="2" eb="3">
      <t>ハラ</t>
    </rPh>
    <rPh sb="3" eb="4">
      <t>シゲ</t>
    </rPh>
    <phoneticPr fontId="2"/>
  </si>
  <si>
    <t>だい５なつふじ</t>
    <phoneticPr fontId="2"/>
  </si>
  <si>
    <t>第５夏藤</t>
    <rPh sb="0" eb="1">
      <t>ダイ</t>
    </rPh>
    <rPh sb="2" eb="3">
      <t>ナツ</t>
    </rPh>
    <rPh sb="3" eb="4">
      <t>フジ</t>
    </rPh>
    <phoneticPr fontId="2"/>
  </si>
  <si>
    <t>第５５裕正</t>
    <rPh sb="0" eb="1">
      <t>ダイ</t>
    </rPh>
    <rPh sb="3" eb="4">
      <t>ユウ</t>
    </rPh>
    <rPh sb="4" eb="5">
      <t>セイ</t>
    </rPh>
    <phoneticPr fontId="2"/>
  </si>
  <si>
    <t>だい５５ゆうせい</t>
    <phoneticPr fontId="2"/>
  </si>
  <si>
    <t>かねたか</t>
    <phoneticPr fontId="2"/>
  </si>
  <si>
    <t>ゆりしらきよ</t>
    <phoneticPr fontId="2"/>
  </si>
  <si>
    <t>百合白清２</t>
    <rPh sb="0" eb="2">
      <t>ユリ</t>
    </rPh>
    <rPh sb="2" eb="3">
      <t>シラ</t>
    </rPh>
    <rPh sb="3" eb="4">
      <t>キヨ</t>
    </rPh>
    <phoneticPr fontId="2"/>
  </si>
  <si>
    <t>ゆりしげ</t>
    <phoneticPr fontId="2"/>
  </si>
  <si>
    <t>百合茂</t>
    <rPh sb="0" eb="2">
      <t>ユリ</t>
    </rPh>
    <rPh sb="2" eb="3">
      <t>シゲ</t>
    </rPh>
    <phoneticPr fontId="2"/>
  </si>
  <si>
    <t>しらきよ８５の３</t>
    <phoneticPr fontId="2"/>
  </si>
  <si>
    <t>白清８５の３</t>
    <rPh sb="0" eb="1">
      <t>シラ</t>
    </rPh>
    <rPh sb="1" eb="2">
      <t>キヨ</t>
    </rPh>
    <phoneticPr fontId="2"/>
  </si>
  <si>
    <t>ひらしげかつ</t>
    <phoneticPr fontId="2"/>
  </si>
  <si>
    <t>平茂勝</t>
    <rPh sb="0" eb="1">
      <t>ヒラ</t>
    </rPh>
    <rPh sb="1" eb="2">
      <t>シゲ</t>
    </rPh>
    <rPh sb="2" eb="3">
      <t>カツ</t>
    </rPh>
    <phoneticPr fontId="2"/>
  </si>
  <si>
    <t>やすふく</t>
    <phoneticPr fontId="2"/>
  </si>
  <si>
    <t>安福</t>
    <rPh sb="0" eb="2">
      <t>ヤスフク</t>
    </rPh>
    <phoneticPr fontId="2"/>
  </si>
  <si>
    <t>しんげつ</t>
    <phoneticPr fontId="2"/>
  </si>
  <si>
    <t>はくほう８５の３</t>
    <phoneticPr fontId="2"/>
  </si>
  <si>
    <t>白鵬８５の３</t>
    <rPh sb="0" eb="1">
      <t>ハク</t>
    </rPh>
    <rPh sb="1" eb="2">
      <t>ホウ</t>
    </rPh>
    <phoneticPr fontId="2"/>
  </si>
  <si>
    <t>かつただひら</t>
    <phoneticPr fontId="2"/>
  </si>
  <si>
    <t>ひらはくほう</t>
    <phoneticPr fontId="2"/>
  </si>
  <si>
    <t>平白鵬</t>
    <rPh sb="0" eb="1">
      <t>ヒラ</t>
    </rPh>
    <rPh sb="1" eb="2">
      <t>ハク</t>
    </rPh>
    <rPh sb="2" eb="3">
      <t>ホウ</t>
    </rPh>
    <phoneticPr fontId="2"/>
  </si>
  <si>
    <t>ゆりしげかつ</t>
    <phoneticPr fontId="2"/>
  </si>
  <si>
    <t>百合茂勝</t>
    <rPh sb="0" eb="2">
      <t>ユリ</t>
    </rPh>
    <rPh sb="2" eb="3">
      <t>シゲ</t>
    </rPh>
    <rPh sb="3" eb="4">
      <t>カツ</t>
    </rPh>
    <phoneticPr fontId="2"/>
  </si>
  <si>
    <t>ゆりしげ</t>
    <phoneticPr fontId="2"/>
  </si>
  <si>
    <t>百合茂</t>
    <rPh sb="0" eb="2">
      <t>ユリ</t>
    </rPh>
    <rPh sb="2" eb="3">
      <t>シゲ</t>
    </rPh>
    <phoneticPr fontId="2"/>
  </si>
  <si>
    <t>ひらしげかつ</t>
    <phoneticPr fontId="2"/>
  </si>
  <si>
    <t>平茂勝</t>
    <rPh sb="0" eb="1">
      <t>ヒラ</t>
    </rPh>
    <rPh sb="1" eb="2">
      <t>シゲ</t>
    </rPh>
    <rPh sb="2" eb="3">
      <t>カツ</t>
    </rPh>
    <phoneticPr fontId="2"/>
  </si>
  <si>
    <t>まさふくいわて</t>
    <phoneticPr fontId="2"/>
  </si>
  <si>
    <t>正福（岩手）</t>
    <rPh sb="0" eb="1">
      <t>マサ</t>
    </rPh>
    <rPh sb="1" eb="2">
      <t>フク</t>
    </rPh>
    <rPh sb="3" eb="5">
      <t>イワテ</t>
    </rPh>
    <phoneticPr fontId="2"/>
  </si>
  <si>
    <t>としたか</t>
    <phoneticPr fontId="2"/>
  </si>
  <si>
    <t>寿高</t>
    <rPh sb="0" eb="1">
      <t>トシ</t>
    </rPh>
    <rPh sb="1" eb="2">
      <t>タカ</t>
    </rPh>
    <phoneticPr fontId="2"/>
  </si>
  <si>
    <t>ふめいちち</t>
    <phoneticPr fontId="2"/>
  </si>
  <si>
    <t>はなやすかつ</t>
    <phoneticPr fontId="2"/>
  </si>
  <si>
    <t>花安勝</t>
    <rPh sb="0" eb="1">
      <t>ハナ</t>
    </rPh>
    <rPh sb="1" eb="2">
      <t>ヤス</t>
    </rPh>
    <rPh sb="2" eb="3">
      <t>カツ</t>
    </rPh>
    <phoneticPr fontId="2"/>
  </si>
  <si>
    <t>だい１はなくに</t>
    <phoneticPr fontId="2"/>
  </si>
  <si>
    <t>やすふく１６５の９</t>
    <phoneticPr fontId="2"/>
  </si>
  <si>
    <t>ながお</t>
    <phoneticPr fontId="2"/>
  </si>
  <si>
    <t>長尾</t>
    <rPh sb="0" eb="2">
      <t>ナガオ</t>
    </rPh>
    <phoneticPr fontId="2"/>
  </si>
  <si>
    <t>まいづる</t>
    <phoneticPr fontId="2"/>
  </si>
  <si>
    <t>舞鶴</t>
    <rPh sb="0" eb="2">
      <t>マイヅル</t>
    </rPh>
    <phoneticPr fontId="2"/>
  </si>
  <si>
    <t>けだか</t>
    <phoneticPr fontId="2"/>
  </si>
  <si>
    <t>気高</t>
    <rPh sb="0" eb="2">
      <t>ケダカ</t>
    </rPh>
    <phoneticPr fontId="2"/>
  </si>
  <si>
    <t>＊＊＊＊＊＊</t>
    <phoneticPr fontId="2"/>
  </si>
  <si>
    <t>しげはれはな</t>
    <phoneticPr fontId="2"/>
  </si>
  <si>
    <t>茂晴花</t>
    <rPh sb="0" eb="1">
      <t>シゲ</t>
    </rPh>
    <rPh sb="1" eb="2">
      <t>ハレ</t>
    </rPh>
    <rPh sb="2" eb="3">
      <t>ハナ</t>
    </rPh>
    <phoneticPr fontId="2"/>
  </si>
  <si>
    <t>ひらしげはる</t>
    <phoneticPr fontId="2"/>
  </si>
  <si>
    <t>だい１はなくに</t>
    <phoneticPr fontId="2"/>
  </si>
  <si>
    <t>きたぐに７の８</t>
    <phoneticPr fontId="2"/>
  </si>
  <si>
    <t>たにふくどい</t>
    <phoneticPr fontId="2"/>
  </si>
  <si>
    <t>谷福土井</t>
    <rPh sb="0" eb="1">
      <t>タニ</t>
    </rPh>
    <rPh sb="1" eb="2">
      <t>フク</t>
    </rPh>
    <rPh sb="2" eb="4">
      <t>ドイ</t>
    </rPh>
    <phoneticPr fontId="2"/>
  </si>
  <si>
    <t>きくやすどい</t>
    <phoneticPr fontId="2"/>
  </si>
  <si>
    <t>さきお</t>
    <phoneticPr fontId="2"/>
  </si>
  <si>
    <t>かつただひら</t>
    <phoneticPr fontId="2"/>
  </si>
  <si>
    <t>たかのくに</t>
    <phoneticPr fontId="2"/>
  </si>
  <si>
    <t>かつただひら</t>
    <phoneticPr fontId="2"/>
  </si>
  <si>
    <t>やすふくひさ</t>
    <phoneticPr fontId="2"/>
  </si>
  <si>
    <t>きたぐに７の８</t>
    <phoneticPr fontId="2"/>
  </si>
  <si>
    <t>もんじろう</t>
    <phoneticPr fontId="2"/>
  </si>
  <si>
    <t>阿波丸晴</t>
    <rPh sb="0" eb="2">
      <t>アワ</t>
    </rPh>
    <rPh sb="2" eb="3">
      <t>マル</t>
    </rPh>
    <rPh sb="3" eb="4">
      <t>ハ</t>
    </rPh>
    <phoneticPr fontId="2"/>
  </si>
  <si>
    <t>菊谷土井</t>
    <rPh sb="0" eb="1">
      <t>キク</t>
    </rPh>
    <rPh sb="1" eb="2">
      <t>タニ</t>
    </rPh>
    <rPh sb="2" eb="4">
      <t>ドイ</t>
    </rPh>
    <phoneticPr fontId="2"/>
  </si>
  <si>
    <t>ＡＧジャパンＨ２１生</t>
    <rPh sb="9" eb="10">
      <t>ウ</t>
    </rPh>
    <phoneticPr fontId="2"/>
  </si>
  <si>
    <t>勝忠茂</t>
    <rPh sb="0" eb="1">
      <t>カツ</t>
    </rPh>
    <rPh sb="1" eb="2">
      <t>タダシ</t>
    </rPh>
    <rPh sb="2" eb="3">
      <t>シゲ</t>
    </rPh>
    <phoneticPr fontId="2"/>
  </si>
  <si>
    <t>長崎H21生まれ</t>
    <rPh sb="0" eb="2">
      <t>ナガサキ</t>
    </rPh>
    <rPh sb="5" eb="6">
      <t>ウ</t>
    </rPh>
    <phoneticPr fontId="2"/>
  </si>
  <si>
    <t>勝洋</t>
    <rPh sb="0" eb="2">
      <t>カツヒロ</t>
    </rPh>
    <phoneticPr fontId="2"/>
  </si>
  <si>
    <t>茂洋</t>
    <rPh sb="0" eb="1">
      <t>シゲ</t>
    </rPh>
    <rPh sb="1" eb="2">
      <t>ヨウ</t>
    </rPh>
    <phoneticPr fontId="2"/>
  </si>
  <si>
    <t>宮城H21生まれ</t>
    <rPh sb="0" eb="2">
      <t>ミヤギ</t>
    </rPh>
    <rPh sb="5" eb="6">
      <t>ウ</t>
    </rPh>
    <phoneticPr fontId="2"/>
  </si>
  <si>
    <t>金花国</t>
    <rPh sb="0" eb="1">
      <t>カネ</t>
    </rPh>
    <rPh sb="1" eb="2">
      <t>ハナ</t>
    </rPh>
    <rPh sb="2" eb="3">
      <t>クニ</t>
    </rPh>
    <phoneticPr fontId="2"/>
  </si>
  <si>
    <t>Ｐ黒７９５</t>
    <rPh sb="1" eb="2">
      <t>クロ</t>
    </rPh>
    <phoneticPr fontId="2"/>
  </si>
  <si>
    <t>北福平</t>
    <rPh sb="0" eb="1">
      <t>キタ</t>
    </rPh>
    <rPh sb="1" eb="3">
      <t>フクダイラ</t>
    </rPh>
    <phoneticPr fontId="2"/>
  </si>
  <si>
    <t>琴照重</t>
    <rPh sb="0" eb="1">
      <t>コト</t>
    </rPh>
    <rPh sb="1" eb="2">
      <t>テ</t>
    </rPh>
    <rPh sb="2" eb="3">
      <t>シゲ</t>
    </rPh>
    <phoneticPr fontId="2"/>
  </si>
  <si>
    <t>みつてるしげ</t>
    <phoneticPr fontId="2"/>
  </si>
  <si>
    <t>美津照重</t>
    <rPh sb="0" eb="1">
      <t>ミ</t>
    </rPh>
    <rPh sb="1" eb="2">
      <t>ツ</t>
    </rPh>
    <rPh sb="2" eb="3">
      <t>テ</t>
    </rPh>
    <rPh sb="3" eb="4">
      <t>シゲ</t>
    </rPh>
    <phoneticPr fontId="2"/>
  </si>
  <si>
    <t>だい４３いわたの１０</t>
    <phoneticPr fontId="2"/>
  </si>
  <si>
    <t>第１４岩田の１０</t>
    <rPh sb="0" eb="1">
      <t>ダイ</t>
    </rPh>
    <rPh sb="3" eb="5">
      <t>イワタ</t>
    </rPh>
    <phoneticPr fontId="2"/>
  </si>
  <si>
    <t>Ｐ黒８６０</t>
    <rPh sb="1" eb="2">
      <t>クロ</t>
    </rPh>
    <phoneticPr fontId="2"/>
  </si>
  <si>
    <t>しげはれくに</t>
    <phoneticPr fontId="2"/>
  </si>
  <si>
    <t>茂晴国</t>
    <rPh sb="0" eb="2">
      <t>シゲハル</t>
    </rPh>
    <rPh sb="2" eb="3">
      <t>クニ</t>
    </rPh>
    <phoneticPr fontId="2"/>
  </si>
  <si>
    <t>ひらしげはる</t>
    <phoneticPr fontId="2"/>
  </si>
  <si>
    <t>P黒８３０</t>
    <rPh sb="1" eb="2">
      <t>クロ</t>
    </rPh>
    <phoneticPr fontId="2"/>
  </si>
  <si>
    <t>しげはれはな</t>
    <phoneticPr fontId="2"/>
  </si>
  <si>
    <t>茂晴花</t>
    <rPh sb="0" eb="2">
      <t>シゲハル</t>
    </rPh>
    <rPh sb="2" eb="3">
      <t>ハナ</t>
    </rPh>
    <phoneticPr fontId="2"/>
  </si>
  <si>
    <t>ひらしげはる</t>
    <phoneticPr fontId="2"/>
  </si>
  <si>
    <t>たにふくどい</t>
    <phoneticPr fontId="2"/>
  </si>
  <si>
    <t>P黒８２９</t>
    <rPh sb="1" eb="2">
      <t>クロ</t>
    </rPh>
    <phoneticPr fontId="2"/>
  </si>
  <si>
    <t>はくほう８５の３</t>
    <phoneticPr fontId="2"/>
  </si>
  <si>
    <t>白鵬８５の３</t>
    <rPh sb="0" eb="1">
      <t>シロ</t>
    </rPh>
    <rPh sb="1" eb="2">
      <t>ホウ</t>
    </rPh>
    <phoneticPr fontId="2"/>
  </si>
  <si>
    <t>鳥取H22生まれ</t>
    <rPh sb="0" eb="2">
      <t>トットリ</t>
    </rPh>
    <rPh sb="5" eb="6">
      <t>ウ</t>
    </rPh>
    <phoneticPr fontId="2"/>
  </si>
  <si>
    <t>はるくにはな</t>
    <phoneticPr fontId="2"/>
  </si>
  <si>
    <t>晴国花</t>
    <rPh sb="0" eb="1">
      <t>ハレ</t>
    </rPh>
    <rPh sb="1" eb="3">
      <t>コッカ</t>
    </rPh>
    <rPh sb="2" eb="3">
      <t>ハナ</t>
    </rPh>
    <phoneticPr fontId="2"/>
  </si>
  <si>
    <t>だい１はなくに</t>
    <phoneticPr fontId="2"/>
  </si>
  <si>
    <t>きたぐに７の８</t>
    <phoneticPr fontId="2"/>
  </si>
  <si>
    <t>ｼﾞｪﾈﾃｨｸｽH黒199</t>
    <rPh sb="9" eb="10">
      <t>クロ</t>
    </rPh>
    <phoneticPr fontId="2"/>
  </si>
  <si>
    <t>平白鵬</t>
    <rPh sb="1" eb="2">
      <t>シロ</t>
    </rPh>
    <rPh sb="2" eb="3">
      <t>ホウ</t>
    </rPh>
    <phoneticPr fontId="2"/>
  </si>
  <si>
    <t>鳥取H23生まれ</t>
    <rPh sb="0" eb="2">
      <t>トットリ</t>
    </rPh>
    <rPh sb="5" eb="6">
      <t>ウ</t>
    </rPh>
    <phoneticPr fontId="2"/>
  </si>
  <si>
    <t>ふくます</t>
    <phoneticPr fontId="2"/>
  </si>
  <si>
    <t>福増</t>
    <rPh sb="0" eb="1">
      <t>フク</t>
    </rPh>
    <rPh sb="1" eb="2">
      <t>マ</t>
    </rPh>
    <phoneticPr fontId="2"/>
  </si>
  <si>
    <t>安平吉</t>
    <rPh sb="0" eb="2">
      <t>ヤスヒラ</t>
    </rPh>
    <rPh sb="2" eb="3">
      <t>キチ</t>
    </rPh>
    <phoneticPr fontId="2"/>
  </si>
  <si>
    <t>Ｅ黒０１３</t>
    <rPh sb="1" eb="2">
      <t>クロ</t>
    </rPh>
    <phoneticPr fontId="2"/>
  </si>
  <si>
    <t>まさいち</t>
    <phoneticPr fontId="2"/>
  </si>
  <si>
    <t>政一</t>
    <rPh sb="0" eb="2">
      <t>マサイチ</t>
    </rPh>
    <phoneticPr fontId="2"/>
  </si>
  <si>
    <t>幸政</t>
    <rPh sb="0" eb="2">
      <t>ユキマサ</t>
    </rPh>
    <phoneticPr fontId="2"/>
  </si>
  <si>
    <t>ひらしげかつ</t>
    <phoneticPr fontId="2"/>
  </si>
  <si>
    <t>かみたかふく</t>
    <phoneticPr fontId="2"/>
  </si>
  <si>
    <t>ただふく</t>
    <phoneticPr fontId="2"/>
  </si>
  <si>
    <r>
      <t>長崎H</t>
    </r>
    <r>
      <rPr>
        <sz val="11"/>
        <rFont val="ＭＳ Ｐゴシック"/>
        <family val="3"/>
        <charset val="128"/>
      </rPr>
      <t>20生まれ</t>
    </r>
    <rPh sb="0" eb="2">
      <t>ナガサキ</t>
    </rPh>
    <rPh sb="5" eb="6">
      <t>ウ</t>
    </rPh>
    <phoneticPr fontId="2"/>
  </si>
  <si>
    <t>安平吉</t>
    <rPh sb="0" eb="1">
      <t>ヤス</t>
    </rPh>
    <rPh sb="1" eb="2">
      <t>ヒラ</t>
    </rPh>
    <rPh sb="2" eb="3">
      <t>キチ</t>
    </rPh>
    <phoneticPr fontId="2"/>
  </si>
  <si>
    <t>Ｐ黒３００</t>
    <rPh sb="1" eb="2">
      <t>クロ</t>
    </rPh>
    <phoneticPr fontId="2"/>
  </si>
  <si>
    <t>幸忠栄</t>
    <rPh sb="0" eb="1">
      <t>ユキ</t>
    </rPh>
    <rPh sb="1" eb="2">
      <t>タダシ</t>
    </rPh>
    <rPh sb="2" eb="3">
      <t>サカ</t>
    </rPh>
    <phoneticPr fontId="2"/>
  </si>
  <si>
    <t>茂勝栄</t>
    <rPh sb="0" eb="2">
      <t>シゲカツ</t>
    </rPh>
    <rPh sb="2" eb="3">
      <t>サカ</t>
    </rPh>
    <phoneticPr fontId="2"/>
  </si>
  <si>
    <t>かねゆき</t>
    <phoneticPr fontId="2"/>
  </si>
  <si>
    <t>だい２０ひらしげ</t>
    <phoneticPr fontId="2"/>
  </si>
  <si>
    <t>Ｐ黒８３８</t>
    <rPh sb="1" eb="2">
      <t>クロ</t>
    </rPh>
    <phoneticPr fontId="2"/>
  </si>
  <si>
    <t>百合勝安</t>
    <rPh sb="0" eb="2">
      <t>ユリ</t>
    </rPh>
    <rPh sb="2" eb="3">
      <t>カツ</t>
    </rPh>
    <rPh sb="3" eb="4">
      <t>ヤス</t>
    </rPh>
    <phoneticPr fontId="2"/>
  </si>
  <si>
    <t>ゆりしげ</t>
    <phoneticPr fontId="2"/>
  </si>
  <si>
    <t>Ｐ黒８２７</t>
    <rPh sb="1" eb="2">
      <t>クロ</t>
    </rPh>
    <phoneticPr fontId="2"/>
  </si>
  <si>
    <t>ゆりきよ</t>
    <phoneticPr fontId="2"/>
  </si>
  <si>
    <t>百合清</t>
    <rPh sb="0" eb="2">
      <t>ユリ</t>
    </rPh>
    <rPh sb="2" eb="3">
      <t>キヨ</t>
    </rPh>
    <phoneticPr fontId="2"/>
  </si>
  <si>
    <t>やすふく</t>
    <phoneticPr fontId="2"/>
  </si>
  <si>
    <t>Ｐ黒８６６</t>
    <rPh sb="1" eb="2">
      <t>クロ</t>
    </rPh>
    <phoneticPr fontId="2"/>
  </si>
  <si>
    <t>百合白清２</t>
    <rPh sb="0" eb="2">
      <t>ユリ</t>
    </rPh>
    <rPh sb="2" eb="3">
      <t>シロ</t>
    </rPh>
    <rPh sb="3" eb="4">
      <t>キヨシ</t>
    </rPh>
    <phoneticPr fontId="2"/>
  </si>
  <si>
    <t>しらきよ８５の３</t>
    <phoneticPr fontId="2"/>
  </si>
  <si>
    <t>鳥取Ｈ２２生まれ</t>
    <rPh sb="0" eb="2">
      <t>トットリ</t>
    </rPh>
    <rPh sb="5" eb="6">
      <t>ウ</t>
    </rPh>
    <phoneticPr fontId="2"/>
  </si>
  <si>
    <t>かねはなくに</t>
    <phoneticPr fontId="2"/>
  </si>
  <si>
    <t>かつただひら</t>
    <phoneticPr fontId="2"/>
  </si>
  <si>
    <t>だい１はなくに</t>
    <phoneticPr fontId="2"/>
  </si>
  <si>
    <t>ゆきまさ</t>
    <phoneticPr fontId="2"/>
  </si>
  <si>
    <t>ひらしげかつ</t>
    <phoneticPr fontId="2"/>
  </si>
  <si>
    <t>やすひらよし</t>
    <phoneticPr fontId="2"/>
  </si>
  <si>
    <t>やすふく</t>
    <phoneticPr fontId="2"/>
  </si>
  <si>
    <t>ゆりしらきよ２</t>
    <phoneticPr fontId="2"/>
  </si>
  <si>
    <t>あわまるせい</t>
    <phoneticPr fontId="2"/>
  </si>
  <si>
    <t>ひらしげはる</t>
    <phoneticPr fontId="2"/>
  </si>
  <si>
    <t>きたぐに７の８</t>
    <phoneticPr fontId="2"/>
  </si>
  <si>
    <t>たにふくどい</t>
    <phoneticPr fontId="2"/>
  </si>
  <si>
    <t>きくたにどい</t>
    <phoneticPr fontId="2"/>
  </si>
  <si>
    <t>かつただしげ</t>
    <phoneticPr fontId="2"/>
  </si>
  <si>
    <t>かつただひら</t>
    <phoneticPr fontId="2"/>
  </si>
  <si>
    <t>ひらしげかつ</t>
    <phoneticPr fontId="2"/>
  </si>
  <si>
    <t>いとふくおおいた</t>
    <phoneticPr fontId="2"/>
  </si>
  <si>
    <t>やえふく</t>
    <phoneticPr fontId="2"/>
  </si>
  <si>
    <t>しげひろ</t>
    <phoneticPr fontId="2"/>
  </si>
  <si>
    <t>やすひらてる</t>
    <phoneticPr fontId="2"/>
  </si>
  <si>
    <t>しげかつ</t>
    <phoneticPr fontId="2"/>
  </si>
  <si>
    <t>ひらしげかつ</t>
    <phoneticPr fontId="2"/>
  </si>
  <si>
    <t>いとはるなみ</t>
    <phoneticPr fontId="2"/>
  </si>
  <si>
    <t>きたふくひら</t>
    <phoneticPr fontId="2"/>
  </si>
  <si>
    <t>ことてるしげ</t>
    <phoneticPr fontId="2"/>
  </si>
  <si>
    <t>あきしげ</t>
    <phoneticPr fontId="2"/>
  </si>
  <si>
    <t>きたぐに７の８</t>
    <phoneticPr fontId="2"/>
  </si>
  <si>
    <t>きくやすどい</t>
    <phoneticPr fontId="2"/>
  </si>
  <si>
    <t>ひらはくほう</t>
    <phoneticPr fontId="2"/>
  </si>
  <si>
    <t>いとまつなみ</t>
    <phoneticPr fontId="2"/>
  </si>
  <si>
    <t>ふくさかえ</t>
    <phoneticPr fontId="2"/>
  </si>
  <si>
    <t>だい８いとはれ</t>
    <phoneticPr fontId="2"/>
  </si>
  <si>
    <t>ひらしげかつ</t>
    <phoneticPr fontId="2"/>
  </si>
  <si>
    <t>やすひらよし</t>
    <phoneticPr fontId="2"/>
  </si>
  <si>
    <t>やすひら</t>
    <phoneticPr fontId="2"/>
  </si>
  <si>
    <t>やすたにどい</t>
    <phoneticPr fontId="2"/>
  </si>
  <si>
    <t>やすゆきどい</t>
    <phoneticPr fontId="2"/>
  </si>
  <si>
    <t>てるきくなみ</t>
    <phoneticPr fontId="2"/>
  </si>
  <si>
    <t>ゆきたださかえ</t>
    <phoneticPr fontId="2"/>
  </si>
  <si>
    <t>しげかつさかえ</t>
    <phoneticPr fontId="2"/>
  </si>
  <si>
    <t>ゆりかつやす</t>
    <phoneticPr fontId="2"/>
  </si>
  <si>
    <t>いとふじ</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</si>
</sst>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00_ "/>
    <numFmt numFmtId="178" formatCode="0.000_ "/>
    <numFmt numFmtId="179" formatCode="0_ "/>
    <numFmt numFmtId="180" formatCode="0.00000_ "/>
    <numFmt numFmtId="181" formatCode="0.00_);[Red]\(0.00\)"/>
  </numFmts>
  <fonts count="1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b/>
      <sz val="18"/>
      <name val="ＭＳ Ｐゴシック"/>
      <family val="3"/>
      <charset val="128"/>
    </font>
    <font>
      <b/>
      <sz val="20"/>
      <name val="ＭＳ Ｐゴシック"/>
      <family val="3"/>
      <charset val="128"/>
    </font>
    <font>
      <sz val="10"/>
      <name val="ＭＳ Ｐゴシック"/>
      <family val="3"/>
      <charset val="128"/>
    </font>
    <font>
      <sz val="11"/>
      <color rgb="FF9C6500"/>
      <name val="ＭＳ Ｐゴシック"/>
      <family val="2"/>
      <charset val="128"/>
      <scheme val="minor"/>
    </font>
    <font>
      <sz val="11"/>
      <name val="ＭＳ Ｐゴシック"/>
      <family val="3"/>
      <charset val="128"/>
      <scheme val="minor"/>
    </font>
    <font>
      <sz val="16"/>
      <name val="ＭＳ Ｐゴシック"/>
      <family val="3"/>
      <charset val="128"/>
    </font>
    <font>
      <b/>
      <sz val="11"/>
      <name val="ＭＳ Ｐゴシック"/>
      <family val="3"/>
      <charset val="128"/>
    </font>
    <font>
      <b/>
      <sz val="16"/>
      <name val="ＭＳ Ｐゴシック"/>
      <family val="3"/>
      <charset val="128"/>
    </font>
    <font>
      <sz val="18"/>
      <name val="ＭＳ Ｐゴシック"/>
      <family val="3"/>
      <charset val="128"/>
    </font>
    <font>
      <sz val="6"/>
      <name val="ＭＳ Ｐゴシック"/>
      <family val="2"/>
      <charset val="128"/>
      <scheme val="minor"/>
    </font>
    <font>
      <sz val="11"/>
      <color rgb="FFFF0000"/>
      <name val="ＭＳ Ｐゴシック"/>
      <family val="3"/>
      <charset val="128"/>
    </font>
    <font>
      <sz val="14"/>
      <name val="ＭＳ Ｐゴシック"/>
      <family val="3"/>
      <charset val="128"/>
    </font>
    <font>
      <sz val="12"/>
      <name val="ＭＳ Ｐゴシック"/>
      <family val="3"/>
      <charset val="128"/>
    </font>
    <font>
      <b/>
      <sz val="12"/>
      <name val="ＭＳ Ｐゴシック"/>
      <family val="3"/>
      <charset val="128"/>
    </font>
  </fonts>
  <fills count="10">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EB9C"/>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right/>
      <top style="double">
        <color auto="1"/>
      </top>
      <bottom/>
      <diagonal/>
    </border>
    <border>
      <left/>
      <right style="double">
        <color auto="1"/>
      </right>
      <top style="double">
        <color auto="1"/>
      </top>
      <bottom/>
      <diagonal/>
    </border>
    <border>
      <left style="double">
        <color auto="1"/>
      </left>
      <right style="thin">
        <color indexed="64"/>
      </right>
      <top style="thin">
        <color indexed="64"/>
      </top>
      <bottom style="thin">
        <color indexed="64"/>
      </bottom>
      <diagonal/>
    </border>
    <border>
      <left style="thin">
        <color indexed="64"/>
      </left>
      <right style="thin">
        <color indexed="64"/>
      </right>
      <top style="thin">
        <color auto="1"/>
      </top>
      <bottom style="double">
        <color indexed="64"/>
      </bottom>
      <diagonal/>
    </border>
    <border>
      <left/>
      <right style="double">
        <color auto="1"/>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style="double">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double">
        <color auto="1"/>
      </left>
      <right style="thin">
        <color indexed="64"/>
      </right>
      <top/>
      <bottom style="thin">
        <color indexed="64"/>
      </bottom>
      <diagonal/>
    </border>
    <border>
      <left style="thin">
        <color indexed="64"/>
      </left>
      <right/>
      <top style="thin">
        <color indexed="64"/>
      </top>
      <bottom style="double">
        <color indexed="64"/>
      </bottom>
      <diagonal/>
    </border>
    <border>
      <left/>
      <right/>
      <top/>
      <bottom style="double">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indexed="64"/>
      </right>
      <top/>
      <bottom/>
      <diagonal/>
    </border>
    <border>
      <left/>
      <right style="thin">
        <color indexed="64"/>
      </right>
      <top/>
      <bottom style="double">
        <color indexed="64"/>
      </bottom>
      <diagonal/>
    </border>
    <border>
      <left style="double">
        <color indexed="64"/>
      </left>
      <right/>
      <top/>
      <bottom/>
      <diagonal/>
    </border>
    <border>
      <left style="double">
        <color indexed="64"/>
      </left>
      <right style="thin">
        <color indexed="64"/>
      </right>
      <top/>
      <bottom/>
      <diagonal/>
    </border>
    <border>
      <left style="double">
        <color indexed="64"/>
      </left>
      <right/>
      <top/>
      <bottom style="medium">
        <color indexed="64"/>
      </bottom>
      <diagonal/>
    </border>
    <border>
      <left/>
      <right style="double">
        <color indexed="64"/>
      </right>
      <top/>
      <bottom style="medium">
        <color indexed="64"/>
      </bottom>
      <diagonal/>
    </border>
    <border>
      <left style="double">
        <color indexed="64"/>
      </left>
      <right/>
      <top/>
      <bottom style="double">
        <color indexed="64"/>
      </bottom>
      <diagonal/>
    </border>
    <border>
      <left style="double">
        <color indexed="64"/>
      </left>
      <right style="thin">
        <color indexed="64"/>
      </right>
      <top style="thin">
        <color indexed="64"/>
      </top>
      <bottom/>
      <diagonal/>
    </border>
    <border>
      <left style="thin">
        <color indexed="64"/>
      </left>
      <right/>
      <top style="medium">
        <color indexed="64"/>
      </top>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thin">
        <color indexed="64"/>
      </right>
      <top style="thin">
        <color auto="1"/>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thin">
        <color auto="1"/>
      </top>
      <bottom style="double">
        <color indexed="64"/>
      </bottom>
      <diagonal/>
    </border>
    <border>
      <left style="double">
        <color auto="1"/>
      </left>
      <right style="medium">
        <color auto="1"/>
      </right>
      <top/>
      <bottom style="double">
        <color auto="1"/>
      </bottom>
      <diagonal/>
    </border>
    <border>
      <left style="double">
        <color auto="1"/>
      </left>
      <right style="medium">
        <color auto="1"/>
      </right>
      <top/>
      <bottom/>
      <diagonal/>
    </border>
    <border>
      <left style="double">
        <color auto="1"/>
      </left>
      <right style="medium">
        <color auto="1"/>
      </right>
      <top/>
      <bottom style="thin">
        <color auto="1"/>
      </bottom>
      <diagonal/>
    </border>
    <border>
      <left/>
      <right style="double">
        <color indexed="64"/>
      </right>
      <top style="thin">
        <color indexed="64"/>
      </top>
      <bottom style="double">
        <color indexed="64"/>
      </bottom>
      <diagonal/>
    </border>
    <border>
      <left style="double">
        <color auto="1"/>
      </left>
      <right style="thin">
        <color indexed="64"/>
      </right>
      <top style="thin">
        <color indexed="64"/>
      </top>
      <bottom style="double">
        <color auto="1"/>
      </bottom>
      <diagonal/>
    </border>
  </borders>
  <cellStyleXfs count="4">
    <xf numFmtId="0" fontId="0" fillId="0" borderId="0"/>
    <xf numFmtId="0" fontId="1" fillId="0" borderId="0"/>
    <xf numFmtId="0" fontId="7" fillId="4" borderId="0" applyNumberFormat="0" applyBorder="0" applyAlignment="0" applyProtection="0">
      <alignment vertical="center"/>
    </xf>
    <xf numFmtId="0" fontId="1" fillId="0" borderId="0"/>
  </cellStyleXfs>
  <cellXfs count="625">
    <xf numFmtId="0" fontId="0" fillId="0" borderId="0" xfId="0"/>
    <xf numFmtId="0" fontId="0" fillId="0" borderId="0" xfId="0" applyBorder="1"/>
    <xf numFmtId="0" fontId="0" fillId="0" borderId="1" xfId="0" applyBorder="1" applyAlignment="1">
      <alignment horizontal="center"/>
    </xf>
    <xf numFmtId="0" fontId="0" fillId="0" borderId="2" xfId="0" applyBorder="1" applyAlignment="1">
      <alignment horizontal="center"/>
    </xf>
    <xf numFmtId="0" fontId="0" fillId="0" borderId="0" xfId="0" applyAlignment="1">
      <alignment horizontal="left"/>
    </xf>
    <xf numFmtId="0" fontId="0" fillId="0" borderId="3" xfId="0"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0" xfId="0" applyAlignment="1">
      <alignment shrinkToFit="1"/>
    </xf>
    <xf numFmtId="0" fontId="0" fillId="0" borderId="0" xfId="0" applyAlignment="1">
      <alignment horizontal="right"/>
    </xf>
    <xf numFmtId="0" fontId="0" fillId="0" borderId="4" xfId="0" applyBorder="1" applyAlignment="1">
      <alignment shrinkToFit="1"/>
    </xf>
    <xf numFmtId="0" fontId="0" fillId="0" borderId="5" xfId="0" applyBorder="1" applyAlignment="1">
      <alignment shrinkToFit="1"/>
    </xf>
    <xf numFmtId="0" fontId="0" fillId="0" borderId="0" xfId="0" applyBorder="1" applyAlignment="1">
      <alignment shrinkToFit="1"/>
    </xf>
    <xf numFmtId="0" fontId="0" fillId="0" borderId="2" xfId="0" applyBorder="1" applyAlignment="1">
      <alignment horizontal="center" shrinkToFit="1"/>
    </xf>
    <xf numFmtId="0" fontId="0" fillId="0" borderId="2" xfId="0" applyBorder="1" applyAlignment="1">
      <alignment shrinkToFit="1"/>
    </xf>
    <xf numFmtId="0" fontId="0" fillId="0" borderId="2" xfId="0" applyBorder="1"/>
    <xf numFmtId="0" fontId="0" fillId="0" borderId="4" xfId="0" applyBorder="1"/>
    <xf numFmtId="0" fontId="0" fillId="0" borderId="6" xfId="0" applyBorder="1" applyAlignment="1">
      <alignment horizontal="center"/>
    </xf>
    <xf numFmtId="0" fontId="0" fillId="2" borderId="0" xfId="0" applyFill="1" applyAlignment="1">
      <alignment horizontal="center"/>
    </xf>
    <xf numFmtId="0" fontId="0" fillId="0" borderId="2" xfId="0" applyBorder="1" applyAlignment="1">
      <alignment horizontal="left" shrinkToFit="1"/>
    </xf>
    <xf numFmtId="0" fontId="0" fillId="0" borderId="7" xfId="0" applyBorder="1" applyAlignment="1">
      <alignment shrinkToFit="1"/>
    </xf>
    <xf numFmtId="0" fontId="0" fillId="0" borderId="6" xfId="0" applyBorder="1"/>
    <xf numFmtId="0" fontId="0" fillId="2" borderId="2" xfId="0" applyFill="1" applyBorder="1" applyAlignment="1">
      <alignment horizontal="center"/>
    </xf>
    <xf numFmtId="0" fontId="0" fillId="0" borderId="6" xfId="0" applyBorder="1" applyAlignment="1">
      <alignment horizontal="left" shrinkToFit="1"/>
    </xf>
    <xf numFmtId="0" fontId="0" fillId="0" borderId="8" xfId="0" applyBorder="1"/>
    <xf numFmtId="0" fontId="0" fillId="0" borderId="2" xfId="0" applyBorder="1" applyAlignment="1">
      <alignment horizontal="left"/>
    </xf>
    <xf numFmtId="0" fontId="0" fillId="0" borderId="8" xfId="0" applyFill="1" applyBorder="1"/>
    <xf numFmtId="0" fontId="3" fillId="0" borderId="0" xfId="0" applyFont="1" applyAlignment="1">
      <alignment shrinkToFit="1"/>
    </xf>
    <xf numFmtId="0" fontId="0" fillId="0" borderId="2" xfId="0" applyFill="1" applyBorder="1" applyAlignment="1">
      <alignment horizontal="center"/>
    </xf>
    <xf numFmtId="177" fontId="0" fillId="0" borderId="3" xfId="0" applyNumberFormat="1" applyBorder="1"/>
    <xf numFmtId="0" fontId="3" fillId="0" borderId="3" xfId="0" applyFont="1" applyBorder="1" applyAlignment="1">
      <alignment horizontal="center"/>
    </xf>
    <xf numFmtId="177" fontId="0" fillId="0" borderId="0" xfId="0" applyNumberFormat="1" applyAlignment="1">
      <alignment horizontal="center"/>
    </xf>
    <xf numFmtId="0" fontId="0" fillId="0" borderId="0" xfId="0" applyFill="1" applyBorder="1" applyAlignment="1">
      <alignment horizontal="right"/>
    </xf>
    <xf numFmtId="0" fontId="0" fillId="0" borderId="2" xfId="0" applyFill="1" applyBorder="1"/>
    <xf numFmtId="0" fontId="0" fillId="0" borderId="9" xfId="0" applyBorder="1" applyAlignment="1">
      <alignment horizontal="center" shrinkToFit="1"/>
    </xf>
    <xf numFmtId="0" fontId="0" fillId="3" borderId="2" xfId="0" applyFill="1" applyBorder="1" applyAlignment="1">
      <alignment horizontal="center" shrinkToFit="1"/>
    </xf>
    <xf numFmtId="0" fontId="0" fillId="3" borderId="2" xfId="0" applyFill="1" applyBorder="1"/>
    <xf numFmtId="0" fontId="0" fillId="3" borderId="2" xfId="0" applyFill="1" applyBorder="1" applyAlignment="1">
      <alignment horizontal="center"/>
    </xf>
    <xf numFmtId="0" fontId="0" fillId="0" borderId="1" xfId="0" applyBorder="1"/>
    <xf numFmtId="0" fontId="0" fillId="0" borderId="1" xfId="0" applyFill="1" applyBorder="1"/>
    <xf numFmtId="0" fontId="0" fillId="0" borderId="2" xfId="0" applyFill="1" applyBorder="1" applyAlignment="1">
      <alignment horizontal="center" shrinkToFit="1"/>
    </xf>
    <xf numFmtId="0" fontId="0" fillId="0" borderId="0" xfId="0" applyFill="1" applyBorder="1"/>
    <xf numFmtId="0" fontId="1" fillId="0" borderId="1" xfId="0" applyFont="1" applyBorder="1" applyAlignment="1">
      <alignment horizontal="center" shrinkToFit="1"/>
    </xf>
    <xf numFmtId="178" fontId="0" fillId="0" borderId="5" xfId="0" applyNumberFormat="1" applyBorder="1" applyAlignment="1">
      <alignment shrinkToFit="1"/>
    </xf>
    <xf numFmtId="0" fontId="0" fillId="0" borderId="0" xfId="0" applyAlignment="1">
      <alignment horizontal="center" shrinkToFit="1"/>
    </xf>
    <xf numFmtId="0" fontId="0" fillId="0" borderId="2" xfId="0" applyFill="1" applyBorder="1" applyAlignment="1">
      <alignment shrinkToFit="1"/>
    </xf>
    <xf numFmtId="0" fontId="0" fillId="0" borderId="10" xfId="0" applyBorder="1" applyAlignment="1">
      <alignment horizontal="center" shrinkToFit="1"/>
    </xf>
    <xf numFmtId="0" fontId="0" fillId="0" borderId="8" xfId="0" applyBorder="1" applyAlignment="1">
      <alignment horizontal="center" shrinkToFit="1"/>
    </xf>
    <xf numFmtId="0" fontId="0" fillId="0" borderId="11" xfId="0" applyBorder="1" applyAlignment="1">
      <alignment horizontal="center" shrinkToFit="1"/>
    </xf>
    <xf numFmtId="0" fontId="0" fillId="0" borderId="8" xfId="0" applyBorder="1" applyAlignment="1">
      <alignment shrinkToFit="1"/>
    </xf>
    <xf numFmtId="0" fontId="0" fillId="0" borderId="3" xfId="0" applyBorder="1" applyAlignment="1">
      <alignment horizontal="center" shrinkToFit="1"/>
    </xf>
    <xf numFmtId="0" fontId="0" fillId="0" borderId="12" xfId="0" applyBorder="1" applyAlignment="1">
      <alignment horizontal="center" shrinkToFit="1"/>
    </xf>
    <xf numFmtId="179" fontId="0" fillId="0" borderId="1" xfId="0" applyNumberFormat="1" applyBorder="1" applyAlignment="1">
      <alignment horizontal="center"/>
    </xf>
    <xf numFmtId="179" fontId="0" fillId="0" borderId="1" xfId="0" applyNumberFormat="1" applyBorder="1"/>
    <xf numFmtId="0" fontId="6" fillId="0" borderId="2" xfId="1" applyFont="1" applyFill="1" applyBorder="1" applyAlignment="1">
      <alignment shrinkToFit="1"/>
    </xf>
    <xf numFmtId="0" fontId="6" fillId="0" borderId="2" xfId="1" applyFont="1" applyFill="1" applyBorder="1" applyAlignment="1">
      <alignment horizontal="center" shrinkToFit="1"/>
    </xf>
    <xf numFmtId="0" fontId="6" fillId="0" borderId="0" xfId="1" applyFont="1" applyFill="1" applyAlignment="1">
      <alignment shrinkToFit="1"/>
    </xf>
    <xf numFmtId="0" fontId="6" fillId="0" borderId="0" xfId="1" applyFont="1" applyFill="1" applyAlignment="1"/>
    <xf numFmtId="0" fontId="6" fillId="0" borderId="2" xfId="1" applyFont="1" applyFill="1" applyBorder="1" applyAlignment="1">
      <alignment horizontal="center"/>
    </xf>
    <xf numFmtId="0" fontId="6" fillId="0" borderId="2" xfId="1" applyNumberFormat="1" applyFont="1" applyFill="1" applyBorder="1" applyAlignment="1">
      <alignment shrinkToFit="1"/>
    </xf>
    <xf numFmtId="180" fontId="0" fillId="0" borderId="2" xfId="0" applyNumberFormat="1" applyBorder="1"/>
    <xf numFmtId="0" fontId="6" fillId="0" borderId="0" xfId="1" applyFont="1" applyFill="1" applyAlignment="1">
      <alignment shrinkToFit="1"/>
    </xf>
    <xf numFmtId="0" fontId="0" fillId="0" borderId="0" xfId="0" applyFont="1" applyAlignment="1">
      <alignment vertical="center"/>
    </xf>
    <xf numFmtId="0" fontId="0" fillId="0" borderId="0" xfId="0" applyNumberFormat="1" applyFont="1" applyAlignment="1">
      <alignment vertical="center"/>
    </xf>
    <xf numFmtId="0" fontId="0" fillId="0" borderId="0" xfId="0" applyFont="1" applyBorder="1" applyAlignment="1">
      <alignment vertical="center"/>
    </xf>
    <xf numFmtId="0" fontId="0" fillId="0" borderId="2" xfId="0" applyFont="1" applyBorder="1" applyAlignment="1">
      <alignment vertical="center"/>
    </xf>
    <xf numFmtId="0" fontId="0" fillId="0" borderId="0" xfId="0" applyFont="1" applyAlignment="1">
      <alignment vertical="center" shrinkToFit="1"/>
    </xf>
    <xf numFmtId="0" fontId="0" fillId="0" borderId="4" xfId="0" applyFont="1" applyBorder="1" applyAlignment="1">
      <alignment vertical="center"/>
    </xf>
    <xf numFmtId="0" fontId="0" fillId="0" borderId="0" xfId="0" applyFont="1" applyFill="1" applyAlignment="1">
      <alignment vertical="center"/>
    </xf>
    <xf numFmtId="0" fontId="10" fillId="0" borderId="0" xfId="0" applyFont="1" applyBorder="1" applyAlignment="1">
      <alignment horizontal="center" vertical="center" shrinkToFit="1"/>
    </xf>
    <xf numFmtId="0" fontId="0" fillId="0" borderId="7" xfId="0" applyFont="1" applyFill="1" applyBorder="1" applyAlignment="1">
      <alignment vertical="center"/>
    </xf>
    <xf numFmtId="0" fontId="0" fillId="0" borderId="0" xfId="0" applyFont="1" applyBorder="1" applyAlignment="1">
      <alignment vertical="center" shrinkToFit="1"/>
    </xf>
    <xf numFmtId="0" fontId="0" fillId="0" borderId="2" xfId="0" applyFont="1" applyFill="1" applyBorder="1" applyAlignment="1">
      <alignment vertical="center"/>
    </xf>
    <xf numFmtId="0" fontId="0" fillId="0" borderId="2" xfId="0" applyFont="1" applyFill="1" applyBorder="1" applyAlignment="1">
      <alignment vertical="center" shrinkToFit="1"/>
    </xf>
    <xf numFmtId="0" fontId="0" fillId="0" borderId="0" xfId="0" applyFont="1" applyBorder="1" applyAlignment="1">
      <alignment horizontal="center" vertical="center"/>
    </xf>
    <xf numFmtId="0" fontId="0" fillId="0" borderId="2" xfId="0" applyFont="1" applyBorder="1" applyAlignment="1">
      <alignment vertical="center" shrinkToFit="1"/>
    </xf>
    <xf numFmtId="0" fontId="0" fillId="0" borderId="10"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2" xfId="0" applyFont="1" applyBorder="1" applyAlignment="1">
      <alignment horizontal="center" vertical="center" shrinkToFit="1"/>
    </xf>
    <xf numFmtId="0" fontId="0" fillId="0" borderId="6" xfId="0" applyFont="1" applyBorder="1" applyAlignment="1">
      <alignment horizontal="center" vertical="center" shrinkToFit="1"/>
    </xf>
    <xf numFmtId="49" fontId="0" fillId="0" borderId="2" xfId="0" applyNumberFormat="1" applyFont="1" applyFill="1" applyBorder="1" applyAlignment="1">
      <alignment vertical="center"/>
    </xf>
    <xf numFmtId="0" fontId="0" fillId="0" borderId="11" xfId="0" applyFont="1" applyBorder="1" applyAlignment="1">
      <alignment horizontal="center" vertical="center" shrinkToFit="1"/>
    </xf>
    <xf numFmtId="0" fontId="0" fillId="0" borderId="8"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7" xfId="0" applyFont="1" applyBorder="1" applyAlignment="1">
      <alignment horizontal="center" vertical="center" shrinkToFit="1"/>
    </xf>
    <xf numFmtId="0" fontId="0" fillId="0" borderId="2" xfId="0" applyFont="1" applyFill="1" applyBorder="1" applyAlignment="1">
      <alignment horizontal="left" vertical="center"/>
    </xf>
    <xf numFmtId="0" fontId="0" fillId="0" borderId="11" xfId="0" applyFont="1" applyBorder="1" applyAlignment="1">
      <alignment vertical="center" shrinkToFit="1"/>
    </xf>
    <xf numFmtId="0" fontId="0" fillId="0" borderId="12" xfId="0" applyFont="1" applyBorder="1" applyAlignment="1">
      <alignment horizontal="center" vertical="center" shrinkToFit="1"/>
    </xf>
    <xf numFmtId="0" fontId="0" fillId="0" borderId="2" xfId="0" applyFont="1" applyFill="1" applyBorder="1" applyAlignment="1">
      <alignment horizontal="center" vertical="center" shrinkToFit="1"/>
    </xf>
    <xf numFmtId="179" fontId="0" fillId="0" borderId="2" xfId="0" applyNumberFormat="1" applyFont="1" applyFill="1" applyBorder="1" applyAlignment="1">
      <alignment horizontal="center" vertical="center"/>
    </xf>
    <xf numFmtId="0" fontId="0" fillId="0" borderId="6" xfId="0" applyFont="1" applyBorder="1" applyAlignment="1">
      <alignment horizontal="left" vertical="center" shrinkToFit="1"/>
    </xf>
    <xf numFmtId="0" fontId="0" fillId="0" borderId="2" xfId="0" applyFont="1" applyBorder="1" applyAlignment="1">
      <alignment horizontal="left" vertical="center"/>
    </xf>
    <xf numFmtId="180" fontId="0" fillId="0" borderId="2" xfId="0" applyNumberFormat="1" applyFont="1" applyBorder="1" applyAlignment="1">
      <alignment vertical="center"/>
    </xf>
    <xf numFmtId="180" fontId="0" fillId="0" borderId="0" xfId="0" applyNumberFormat="1" applyFont="1" applyAlignment="1">
      <alignment vertical="center"/>
    </xf>
    <xf numFmtId="180" fontId="0" fillId="0" borderId="2" xfId="0" applyNumberFormat="1" applyFont="1" applyFill="1" applyBorder="1" applyAlignment="1">
      <alignment vertical="center"/>
    </xf>
    <xf numFmtId="178" fontId="0" fillId="0" borderId="2" xfId="0" applyNumberFormat="1" applyFont="1" applyFill="1" applyBorder="1" applyAlignment="1">
      <alignment vertical="center" shrinkToFit="1"/>
    </xf>
    <xf numFmtId="0" fontId="0" fillId="0" borderId="9" xfId="0" applyFont="1" applyBorder="1" applyAlignment="1">
      <alignment horizontal="center" vertical="center"/>
    </xf>
    <xf numFmtId="0" fontId="9" fillId="0" borderId="0" xfId="0" applyFont="1" applyBorder="1" applyAlignment="1">
      <alignment vertical="center"/>
    </xf>
    <xf numFmtId="0" fontId="0" fillId="0" borderId="0" xfId="0" applyAlignment="1">
      <alignment vertical="center"/>
    </xf>
    <xf numFmtId="0" fontId="12" fillId="0" borderId="0" xfId="0" applyFont="1" applyAlignment="1">
      <alignment vertical="center" shrinkToFit="1"/>
    </xf>
    <xf numFmtId="0" fontId="12" fillId="0" borderId="0" xfId="0" applyFont="1" applyBorder="1" applyAlignment="1">
      <alignment vertical="center" shrinkToFit="1"/>
    </xf>
    <xf numFmtId="0" fontId="12" fillId="0" borderId="7" xfId="0" applyFont="1" applyFill="1" applyBorder="1" applyAlignment="1">
      <alignment vertical="center" shrinkToFit="1"/>
    </xf>
    <xf numFmtId="0" fontId="12" fillId="0" borderId="0" xfId="0" applyFont="1" applyFill="1" applyAlignment="1">
      <alignment vertical="center" shrinkToFit="1"/>
    </xf>
    <xf numFmtId="0" fontId="11" fillId="0" borderId="0" xfId="0" applyFont="1" applyBorder="1" applyAlignment="1">
      <alignment vertical="center" shrinkToFit="1"/>
    </xf>
    <xf numFmtId="0" fontId="0" fillId="0" borderId="2" xfId="0" applyNumberFormat="1" applyFont="1" applyBorder="1" applyAlignment="1">
      <alignment vertical="center"/>
    </xf>
    <xf numFmtId="0" fontId="0" fillId="0" borderId="16" xfId="0" applyFont="1" applyBorder="1" applyAlignment="1">
      <alignment vertical="center"/>
    </xf>
    <xf numFmtId="0" fontId="0" fillId="0" borderId="0" xfId="0" applyNumberFormat="1" applyFont="1" applyBorder="1" applyAlignment="1">
      <alignment vertical="center"/>
    </xf>
    <xf numFmtId="0" fontId="0" fillId="0" borderId="0" xfId="0" applyBorder="1" applyAlignment="1"/>
    <xf numFmtId="0" fontId="0" fillId="0" borderId="11" xfId="0" applyFont="1" applyBorder="1" applyAlignment="1">
      <alignment vertical="center"/>
    </xf>
    <xf numFmtId="0" fontId="0" fillId="0" borderId="12" xfId="0" applyFont="1" applyBorder="1" applyAlignment="1">
      <alignment vertical="center"/>
    </xf>
    <xf numFmtId="0" fontId="0" fillId="0" borderId="0" xfId="0" applyBorder="1" applyAlignment="1">
      <alignment vertical="center"/>
    </xf>
    <xf numFmtId="0" fontId="0" fillId="0" borderId="6" xfId="0" applyFont="1" applyBorder="1" applyAlignment="1">
      <alignment vertical="center" shrinkToFit="1"/>
    </xf>
    <xf numFmtId="0" fontId="0" fillId="0" borderId="10" xfId="0" applyFont="1" applyBorder="1" applyAlignment="1">
      <alignment vertical="center"/>
    </xf>
    <xf numFmtId="0" fontId="0" fillId="0" borderId="8" xfId="0" applyFont="1" applyBorder="1" applyAlignment="1">
      <alignment horizontal="right" vertical="center"/>
    </xf>
    <xf numFmtId="0" fontId="0" fillId="0" borderId="8" xfId="0" applyBorder="1" applyAlignment="1">
      <alignment horizontal="right" vertical="center"/>
    </xf>
    <xf numFmtId="49" fontId="0" fillId="0" borderId="2" xfId="0" applyNumberFormat="1" applyFill="1" applyBorder="1" applyAlignment="1">
      <alignment vertical="center"/>
    </xf>
    <xf numFmtId="0" fontId="0" fillId="0" borderId="9" xfId="0" applyFont="1" applyBorder="1" applyAlignment="1">
      <alignment horizontal="center" vertical="center" shrinkToFit="1"/>
    </xf>
    <xf numFmtId="0" fontId="0" fillId="0" borderId="16" xfId="0" applyFont="1" applyBorder="1" applyAlignment="1">
      <alignment horizontal="center" vertical="center" shrinkToFit="1"/>
    </xf>
    <xf numFmtId="0" fontId="0" fillId="0" borderId="10" xfId="0" applyFont="1" applyBorder="1" applyAlignment="1">
      <alignment horizontal="left" vertical="center" shrinkToFit="1"/>
    </xf>
    <xf numFmtId="0" fontId="0" fillId="0" borderId="10" xfId="0" applyBorder="1" applyAlignment="1">
      <alignment horizontal="left" vertical="center" shrinkToFit="1"/>
    </xf>
    <xf numFmtId="0" fontId="6" fillId="0" borderId="0" xfId="1" applyFont="1" applyFill="1" applyBorder="1" applyAlignment="1">
      <alignment shrinkToFit="1"/>
    </xf>
    <xf numFmtId="0" fontId="6" fillId="0" borderId="0" xfId="1" applyFont="1" applyFill="1" applyBorder="1" applyAlignment="1"/>
    <xf numFmtId="176" fontId="6" fillId="0" borderId="0" xfId="1" applyNumberFormat="1" applyFont="1" applyFill="1" applyBorder="1" applyAlignment="1">
      <alignment shrinkToFit="1"/>
    </xf>
    <xf numFmtId="0" fontId="1" fillId="0" borderId="0" xfId="1" applyFont="1" applyFill="1" applyBorder="1" applyAlignment="1">
      <alignment shrinkToFit="1"/>
    </xf>
    <xf numFmtId="0" fontId="1" fillId="0" borderId="0" xfId="1" applyFill="1" applyBorder="1" applyAlignment="1">
      <alignment shrinkToFit="1"/>
    </xf>
    <xf numFmtId="176" fontId="1" fillId="0" borderId="0" xfId="1" applyNumberFormat="1" applyFont="1" applyFill="1" applyBorder="1" applyAlignment="1">
      <alignment shrinkToFit="1"/>
    </xf>
    <xf numFmtId="176" fontId="1" fillId="0" borderId="0" xfId="1" applyNumberFormat="1" applyFill="1" applyBorder="1" applyAlignment="1">
      <alignment shrinkToFit="1"/>
    </xf>
    <xf numFmtId="0" fontId="0" fillId="0" borderId="0" xfId="0" applyNumberFormat="1" applyFont="1" applyAlignment="1">
      <alignment vertical="center" shrinkToFit="1"/>
    </xf>
    <xf numFmtId="0" fontId="0" fillId="0" borderId="0" xfId="0" applyNumberFormat="1" applyFont="1" applyBorder="1" applyAlignment="1">
      <alignment vertical="center" shrinkToFit="1"/>
    </xf>
    <xf numFmtId="0" fontId="4" fillId="0" borderId="0" xfId="0" applyNumberFormat="1" applyFont="1" applyBorder="1" applyAlignment="1">
      <alignment vertical="center" shrinkToFit="1"/>
    </xf>
    <xf numFmtId="0" fontId="12" fillId="0" borderId="0" xfId="0" applyNumberFormat="1" applyFont="1" applyBorder="1" applyAlignment="1">
      <alignment vertical="center" shrinkToFit="1"/>
    </xf>
    <xf numFmtId="0" fontId="11" fillId="0" borderId="0" xfId="0" applyNumberFormat="1" applyFont="1" applyBorder="1" applyAlignment="1">
      <alignment vertical="center" shrinkToFit="1"/>
    </xf>
    <xf numFmtId="0" fontId="0" fillId="0" borderId="6" xfId="0" applyNumberFormat="1" applyFont="1" applyBorder="1" applyAlignment="1">
      <alignment vertical="center"/>
    </xf>
    <xf numFmtId="0" fontId="0" fillId="0" borderId="2" xfId="0" applyBorder="1" applyAlignment="1">
      <alignment horizontal="center" vertical="center" shrinkToFit="1"/>
    </xf>
    <xf numFmtId="0" fontId="0" fillId="0" borderId="2" xfId="0" applyNumberFormat="1" applyFont="1" applyBorder="1" applyAlignment="1">
      <alignment horizontal="center" vertical="center" shrinkToFit="1"/>
    </xf>
    <xf numFmtId="0" fontId="0" fillId="0" borderId="1" xfId="0" applyNumberFormat="1" applyFont="1" applyBorder="1" applyAlignment="1">
      <alignment horizontal="center" vertical="center" shrinkToFit="1"/>
    </xf>
    <xf numFmtId="0" fontId="0" fillId="0" borderId="6" xfId="0" applyBorder="1" applyAlignment="1">
      <alignment horizontal="center" vertical="center"/>
    </xf>
    <xf numFmtId="0" fontId="1" fillId="0" borderId="2" xfId="1" applyNumberFormat="1" applyFont="1" applyFill="1" applyBorder="1" applyAlignment="1">
      <alignment shrinkToFit="1"/>
    </xf>
    <xf numFmtId="0" fontId="6" fillId="0" borderId="2" xfId="1" applyNumberFormat="1" applyFont="1" applyFill="1" applyBorder="1" applyAlignment="1"/>
    <xf numFmtId="0" fontId="6" fillId="0" borderId="2" xfId="1" applyNumberFormat="1" applyFont="1" applyFill="1" applyBorder="1" applyAlignment="1">
      <alignment horizontal="center" shrinkToFit="1"/>
    </xf>
    <xf numFmtId="0" fontId="0" fillId="0" borderId="2" xfId="1" applyNumberFormat="1" applyFont="1" applyFill="1" applyBorder="1" applyAlignment="1">
      <alignment shrinkToFit="1"/>
    </xf>
    <xf numFmtId="0" fontId="1" fillId="0" borderId="2" xfId="1" applyNumberFormat="1" applyFill="1" applyBorder="1" applyAlignment="1">
      <alignment shrinkToFit="1"/>
    </xf>
    <xf numFmtId="0" fontId="6" fillId="0" borderId="2" xfId="0" applyNumberFormat="1" applyFont="1" applyFill="1" applyBorder="1" applyAlignment="1">
      <alignment shrinkToFit="1"/>
    </xf>
    <xf numFmtId="0" fontId="6" fillId="0" borderId="2" xfId="0" applyNumberFormat="1" applyFont="1" applyFill="1" applyBorder="1" applyAlignment="1"/>
    <xf numFmtId="0" fontId="6" fillId="0" borderId="2" xfId="1" applyNumberFormat="1" applyFont="1" applyFill="1" applyBorder="1"/>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1" fillId="0" borderId="31" xfId="0" applyFont="1" applyBorder="1" applyAlignment="1">
      <alignment horizontal="center" vertical="center" shrinkToFit="1"/>
    </xf>
    <xf numFmtId="0" fontId="0" fillId="0" borderId="25" xfId="0" applyFont="1" applyBorder="1" applyAlignment="1">
      <alignment horizontal="left" vertical="center" shrinkToFit="1"/>
    </xf>
    <xf numFmtId="0" fontId="0" fillId="0" borderId="40"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42" xfId="0" applyFont="1" applyBorder="1" applyAlignment="1">
      <alignment horizontal="center" vertical="center" shrinkToFit="1"/>
    </xf>
    <xf numFmtId="0" fontId="0" fillId="0" borderId="44" xfId="0" applyFont="1" applyBorder="1" applyAlignment="1">
      <alignment horizontal="center" vertical="center" shrinkToFit="1"/>
    </xf>
    <xf numFmtId="0" fontId="0" fillId="0" borderId="45" xfId="0" applyFont="1" applyBorder="1" applyAlignment="1">
      <alignment horizontal="center" vertical="center" shrinkToFit="1"/>
    </xf>
    <xf numFmtId="0" fontId="0" fillId="0" borderId="40" xfId="0" applyFont="1" applyBorder="1" applyAlignment="1">
      <alignment horizontal="center" vertical="center"/>
    </xf>
    <xf numFmtId="0" fontId="0" fillId="0" borderId="42" xfId="0" applyFont="1" applyBorder="1" applyAlignment="1">
      <alignment horizontal="center"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33" xfId="0" applyFont="1" applyFill="1" applyBorder="1" applyAlignment="1">
      <alignment horizontal="center" vertical="center" shrinkToFit="1"/>
    </xf>
    <xf numFmtId="0" fontId="0" fillId="0" borderId="40" xfId="0" applyBorder="1" applyAlignment="1">
      <alignment horizontal="center" vertical="center"/>
    </xf>
    <xf numFmtId="0" fontId="6" fillId="0" borderId="0" xfId="1" applyFont="1" applyFill="1" applyAlignment="1">
      <alignment shrinkToFit="1"/>
    </xf>
    <xf numFmtId="0" fontId="0" fillId="0" borderId="1" xfId="0" applyFont="1" applyBorder="1" applyAlignment="1">
      <alignment vertical="center"/>
    </xf>
    <xf numFmtId="0" fontId="0" fillId="0" borderId="0" xfId="0" applyNumberFormat="1" applyFont="1" applyBorder="1" applyAlignment="1">
      <alignment horizontal="center" vertical="center"/>
    </xf>
    <xf numFmtId="0" fontId="0" fillId="5" borderId="30" xfId="0" applyFill="1" applyBorder="1" applyAlignment="1">
      <alignment horizontal="center" vertical="center" shrinkToFit="1"/>
    </xf>
    <xf numFmtId="0" fontId="4" fillId="0" borderId="34" xfId="0" applyFont="1" applyFill="1" applyBorder="1" applyAlignment="1">
      <alignment horizontal="center" vertical="center" shrinkToFit="1"/>
    </xf>
    <xf numFmtId="0" fontId="0" fillId="0" borderId="40" xfId="0" applyFont="1" applyBorder="1" applyAlignment="1">
      <alignment vertical="center"/>
    </xf>
    <xf numFmtId="0" fontId="0" fillId="0" borderId="46" xfId="0" applyFont="1" applyBorder="1" applyAlignment="1">
      <alignment horizontal="center" vertical="center" shrinkToFit="1"/>
    </xf>
    <xf numFmtId="0" fontId="0" fillId="0" borderId="32" xfId="0" applyFont="1" applyBorder="1" applyAlignment="1">
      <alignment horizontal="center" vertical="center" shrinkToFit="1"/>
    </xf>
    <xf numFmtId="0" fontId="0" fillId="0" borderId="47" xfId="0" applyFont="1" applyBorder="1" applyAlignment="1">
      <alignment horizontal="center" vertical="center" shrinkToFit="1"/>
    </xf>
    <xf numFmtId="0" fontId="4" fillId="0" borderId="0"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8" fillId="0" borderId="0" xfId="2" applyFont="1" applyFill="1" applyBorder="1" applyAlignment="1">
      <alignment vertical="center"/>
    </xf>
    <xf numFmtId="0" fontId="0" fillId="0" borderId="2" xfId="0" applyFont="1" applyBorder="1" applyAlignment="1">
      <alignment horizontal="right" vertical="center"/>
    </xf>
    <xf numFmtId="180" fontId="0" fillId="0" borderId="2" xfId="0" applyNumberFormat="1" applyFont="1" applyBorder="1" applyAlignment="1">
      <alignment vertical="center" shrinkToFit="1"/>
    </xf>
    <xf numFmtId="0" fontId="11" fillId="0" borderId="0" xfId="0" applyFont="1" applyAlignment="1">
      <alignment vertical="center"/>
    </xf>
    <xf numFmtId="0" fontId="0" fillId="0" borderId="0" xfId="0" applyFont="1" applyAlignment="1">
      <alignment horizontal="center" vertical="center" shrinkToFit="1"/>
    </xf>
    <xf numFmtId="0" fontId="0" fillId="0" borderId="8" xfId="0" applyFont="1" applyBorder="1" applyAlignment="1">
      <alignment vertical="center"/>
    </xf>
    <xf numFmtId="0" fontId="0" fillId="0" borderId="0" xfId="0" applyFont="1" applyAlignment="1">
      <alignment horizontal="center" vertical="top" shrinkToFit="1"/>
    </xf>
    <xf numFmtId="0" fontId="0" fillId="0" borderId="0" xfId="0" applyFont="1" applyBorder="1" applyAlignment="1">
      <alignment horizontal="center" vertical="top" shrinkToFit="1"/>
    </xf>
    <xf numFmtId="0" fontId="0" fillId="0" borderId="0" xfId="0" applyFont="1" applyFill="1" applyBorder="1" applyAlignment="1">
      <alignment horizontal="center" vertical="top" shrinkToFit="1"/>
    </xf>
    <xf numFmtId="0" fontId="0" fillId="0" borderId="16" xfId="0" applyFont="1" applyBorder="1" applyAlignment="1">
      <alignment horizontal="left" vertical="center" shrinkToFit="1"/>
    </xf>
    <xf numFmtId="0" fontId="0" fillId="0" borderId="16" xfId="0" applyFont="1" applyBorder="1" applyAlignment="1">
      <alignment horizontal="right" vertical="center" shrinkToFit="1"/>
    </xf>
    <xf numFmtId="0" fontId="0" fillId="0" borderId="9" xfId="0" applyFont="1" applyBorder="1" applyAlignment="1">
      <alignment horizontal="right" vertical="center" shrinkToFit="1"/>
    </xf>
    <xf numFmtId="0" fontId="0" fillId="0" borderId="8" xfId="0" applyFont="1" applyBorder="1" applyAlignment="1">
      <alignment vertical="center" shrinkToFit="1"/>
    </xf>
    <xf numFmtId="0" fontId="0" fillId="0" borderId="40" xfId="0" applyFont="1" applyBorder="1" applyAlignment="1">
      <alignment horizontal="right" vertical="center" shrinkToFit="1"/>
    </xf>
    <xf numFmtId="0" fontId="0" fillId="0" borderId="8" xfId="0" applyFont="1" applyBorder="1" applyAlignment="1">
      <alignment horizontal="right" vertical="center" shrinkToFit="1"/>
    </xf>
    <xf numFmtId="0" fontId="0" fillId="0" borderId="0" xfId="0" applyFont="1" applyBorder="1" applyAlignment="1">
      <alignment horizontal="right" vertical="center" shrinkToFit="1"/>
    </xf>
    <xf numFmtId="0" fontId="0" fillId="0" borderId="27" xfId="0" applyFont="1" applyBorder="1" applyAlignment="1">
      <alignment horizontal="right" vertical="center" shrinkToFit="1"/>
    </xf>
    <xf numFmtId="0" fontId="0" fillId="0" borderId="42" xfId="0" applyFont="1" applyBorder="1" applyAlignment="1">
      <alignment horizontal="right" vertical="center" shrinkToFit="1"/>
    </xf>
    <xf numFmtId="0" fontId="0" fillId="0" borderId="34" xfId="0" applyFont="1" applyBorder="1" applyAlignment="1">
      <alignment horizontal="right" vertical="center" shrinkToFit="1"/>
    </xf>
    <xf numFmtId="0" fontId="0" fillId="0" borderId="17" xfId="0" applyFont="1" applyBorder="1" applyAlignment="1">
      <alignment horizontal="left" vertical="center" shrinkToFit="1"/>
    </xf>
    <xf numFmtId="0" fontId="0" fillId="0" borderId="26" xfId="0" applyFont="1" applyBorder="1" applyAlignment="1">
      <alignment horizontal="left" vertical="center" shrinkToFit="1"/>
    </xf>
    <xf numFmtId="0" fontId="10" fillId="0" borderId="17" xfId="0" applyFont="1" applyBorder="1" applyAlignment="1">
      <alignment horizontal="left" vertical="center" shrinkToFit="1"/>
    </xf>
    <xf numFmtId="0" fontId="10" fillId="0" borderId="26" xfId="0" applyFont="1" applyBorder="1" applyAlignment="1">
      <alignment horizontal="left" vertical="center" shrinkToFit="1"/>
    </xf>
    <xf numFmtId="0" fontId="0" fillId="0" borderId="2" xfId="0" applyBorder="1" applyAlignment="1">
      <alignment vertical="center" shrinkToFit="1"/>
    </xf>
    <xf numFmtId="0" fontId="6" fillId="0" borderId="0" xfId="1" applyFont="1" applyFill="1" applyAlignment="1">
      <alignment shrinkToFit="1"/>
    </xf>
    <xf numFmtId="0" fontId="0" fillId="0" borderId="4" xfId="0" applyBorder="1" applyAlignment="1">
      <alignment horizontal="center" vertical="center" shrinkToFit="1"/>
    </xf>
    <xf numFmtId="0" fontId="0" fillId="0" borderId="6" xfId="0" applyBorder="1" applyAlignment="1">
      <alignment horizontal="center" vertical="center" shrinkToFit="1"/>
    </xf>
    <xf numFmtId="0" fontId="9" fillId="0" borderId="7" xfId="0" applyFont="1" applyBorder="1" applyAlignment="1">
      <alignment vertical="center"/>
    </xf>
    <xf numFmtId="178" fontId="0" fillId="0" borderId="3" xfId="0" applyNumberFormat="1" applyFont="1" applyBorder="1" applyAlignment="1">
      <alignment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180" fontId="0" fillId="0" borderId="2" xfId="0" applyNumberFormat="1" applyBorder="1" applyAlignment="1">
      <alignment horizontal="right" vertical="center"/>
    </xf>
    <xf numFmtId="0" fontId="9" fillId="0" borderId="2" xfId="0" applyFont="1" applyBorder="1" applyAlignment="1">
      <alignment vertical="center" shrinkToFit="1"/>
    </xf>
    <xf numFmtId="0" fontId="0" fillId="0" borderId="3" xfId="0" applyFont="1" applyBorder="1" applyAlignment="1">
      <alignment horizontal="right" vertical="center"/>
    </xf>
    <xf numFmtId="0" fontId="12" fillId="0" borderId="16" xfId="0" applyFont="1" applyBorder="1" applyAlignment="1">
      <alignment vertical="center" shrinkToFit="1"/>
    </xf>
    <xf numFmtId="0" fontId="6" fillId="0" borderId="0" xfId="1" applyFont="1" applyFill="1" applyAlignment="1">
      <alignment shrinkToFit="1"/>
    </xf>
    <xf numFmtId="0" fontId="0" fillId="0" borderId="0" xfId="0" applyFont="1" applyAlignment="1">
      <alignment horizontal="center" vertical="center"/>
    </xf>
    <xf numFmtId="0" fontId="11" fillId="0" borderId="0" xfId="0" applyFont="1" applyAlignment="1">
      <alignment horizontal="center" vertical="center"/>
    </xf>
    <xf numFmtId="0" fontId="11" fillId="0" borderId="0"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2" xfId="0" applyFill="1" applyBorder="1" applyAlignment="1">
      <alignment horizontal="center" vertical="center" shrinkToFit="1"/>
    </xf>
    <xf numFmtId="0" fontId="9" fillId="0" borderId="0" xfId="0" applyFont="1" applyBorder="1" applyAlignment="1">
      <alignment horizontal="center" vertical="center" shrinkToFit="1"/>
    </xf>
    <xf numFmtId="0" fontId="0" fillId="0" borderId="10" xfId="0" applyBorder="1" applyAlignment="1">
      <alignment horizontal="center" vertical="center" shrinkToFit="1"/>
    </xf>
    <xf numFmtId="0" fontId="0" fillId="0" borderId="48" xfId="0" applyFont="1" applyBorder="1" applyAlignment="1">
      <alignment horizontal="center" vertical="center" shrinkToFit="1"/>
    </xf>
    <xf numFmtId="0" fontId="0" fillId="0" borderId="5" xfId="0" applyFont="1" applyBorder="1" applyAlignment="1">
      <alignment horizontal="center" vertic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177" fontId="4" fillId="0" borderId="0" xfId="0" applyNumberFormat="1" applyFont="1" applyBorder="1" applyAlignment="1">
      <alignment vertical="center" shrinkToFit="1"/>
    </xf>
    <xf numFmtId="0" fontId="12" fillId="0" borderId="0" xfId="0" applyFont="1" applyBorder="1" applyAlignment="1">
      <alignment horizontal="center" vertical="center" textRotation="255" shrinkToFit="1"/>
    </xf>
    <xf numFmtId="0" fontId="4" fillId="0" borderId="0" xfId="0" applyFont="1" applyBorder="1" applyAlignment="1">
      <alignment vertical="center"/>
    </xf>
    <xf numFmtId="0" fontId="9" fillId="0" borderId="2" xfId="0" applyNumberFormat="1" applyFont="1" applyBorder="1" applyAlignment="1">
      <alignment horizontal="center" vertical="center"/>
    </xf>
    <xf numFmtId="0" fontId="12" fillId="0" borderId="0" xfId="0" applyFont="1" applyBorder="1" applyAlignment="1">
      <alignment horizontal="center" vertical="top" shrinkToFit="1"/>
    </xf>
    <xf numFmtId="0" fontId="12" fillId="0" borderId="0" xfId="0" applyFont="1" applyBorder="1" applyAlignment="1">
      <alignment vertical="center" textRotation="255" shrinkToFit="1"/>
    </xf>
    <xf numFmtId="0" fontId="12" fillId="0" borderId="0" xfId="0" applyFont="1" applyBorder="1" applyAlignment="1">
      <alignment vertical="top" shrinkToFit="1"/>
    </xf>
    <xf numFmtId="0" fontId="0" fillId="0" borderId="29" xfId="0" applyFill="1" applyBorder="1" applyAlignment="1" applyProtection="1">
      <alignment horizontal="center" vertical="center" shrinkToFit="1"/>
      <protection locked="0"/>
    </xf>
    <xf numFmtId="0" fontId="0" fillId="0" borderId="2" xfId="0" applyFill="1" applyBorder="1" applyAlignment="1" applyProtection="1">
      <alignment horizontal="center" vertical="center" shrinkToFit="1"/>
      <protection locked="0"/>
    </xf>
    <xf numFmtId="0" fontId="0" fillId="0" borderId="30" xfId="0" applyFill="1" applyBorder="1" applyAlignment="1" applyProtection="1">
      <alignment horizontal="center" vertical="center" shrinkToFit="1"/>
      <protection locked="0"/>
    </xf>
    <xf numFmtId="0" fontId="0" fillId="0" borderId="54" xfId="0" applyFont="1" applyBorder="1" applyAlignment="1">
      <alignment horizontal="center" vertical="center" shrinkToFit="1"/>
    </xf>
    <xf numFmtId="0" fontId="0" fillId="0" borderId="62" xfId="0" applyFont="1" applyBorder="1" applyAlignment="1">
      <alignment horizontal="center" vertical="center" shrinkToFit="1"/>
    </xf>
    <xf numFmtId="0" fontId="0" fillId="0" borderId="11" xfId="0" applyBorder="1" applyAlignment="1">
      <alignment horizontal="center" vertical="center" shrinkToFit="1"/>
    </xf>
    <xf numFmtId="0" fontId="0" fillId="0" borderId="22" xfId="0" applyFont="1" applyBorder="1" applyAlignment="1">
      <alignment horizontal="left" vertical="center" shrinkToFit="1"/>
    </xf>
    <xf numFmtId="0" fontId="0" fillId="0" borderId="24" xfId="0" applyFont="1" applyBorder="1" applyAlignment="1">
      <alignment horizontal="right" vertical="center" shrinkToFit="1"/>
    </xf>
    <xf numFmtId="0" fontId="0" fillId="0" borderId="65" xfId="0" applyFont="1" applyBorder="1" applyAlignment="1">
      <alignment horizontal="center" vertical="center" shrinkToFit="1"/>
    </xf>
    <xf numFmtId="0" fontId="0" fillId="0" borderId="61" xfId="0" applyFont="1" applyBorder="1" applyAlignment="1">
      <alignment horizontal="right" vertical="center" shrinkToFit="1"/>
    </xf>
    <xf numFmtId="0" fontId="10" fillId="0" borderId="22" xfId="0" applyFont="1" applyBorder="1" applyAlignment="1">
      <alignment horizontal="left" vertical="center" shrinkToFit="1"/>
    </xf>
    <xf numFmtId="0" fontId="0" fillId="0" borderId="55" xfId="0" applyFont="1" applyBorder="1" applyAlignment="1">
      <alignment horizontal="right" vertical="center" shrinkToFit="1"/>
    </xf>
    <xf numFmtId="0" fontId="0" fillId="0" borderId="64" xfId="0" applyFont="1" applyBorder="1" applyAlignment="1">
      <alignment horizontal="center" vertical="center" shrinkToFit="1"/>
    </xf>
    <xf numFmtId="0" fontId="0" fillId="0" borderId="72" xfId="0" applyFont="1" applyBorder="1" applyAlignment="1">
      <alignment horizontal="center" vertical="center" shrinkToFit="1"/>
    </xf>
    <xf numFmtId="0" fontId="0" fillId="0" borderId="73" xfId="0" applyFont="1" applyBorder="1" applyAlignment="1">
      <alignment horizontal="left" vertical="center" shrinkToFit="1"/>
    </xf>
    <xf numFmtId="0" fontId="0" fillId="0" borderId="56" xfId="0" applyFont="1" applyBorder="1" applyAlignment="1">
      <alignment horizontal="center" vertical="center" shrinkToFit="1"/>
    </xf>
    <xf numFmtId="0" fontId="0" fillId="0" borderId="74" xfId="0" applyFont="1" applyBorder="1" applyAlignment="1">
      <alignment horizontal="center" vertical="center" shrinkToFit="1"/>
    </xf>
    <xf numFmtId="0" fontId="10" fillId="0" borderId="53" xfId="0" applyFont="1" applyBorder="1" applyAlignment="1">
      <alignment horizontal="right" vertical="center" shrinkToFit="1"/>
    </xf>
    <xf numFmtId="0" fontId="0" fillId="0" borderId="53" xfId="0" applyFont="1" applyBorder="1" applyAlignment="1">
      <alignment horizontal="right" vertical="center" shrinkToFit="1"/>
    </xf>
    <xf numFmtId="0" fontId="0" fillId="0" borderId="66" xfId="0" applyFont="1" applyBorder="1" applyAlignment="1">
      <alignment horizontal="right" vertic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 fillId="0" borderId="2" xfId="1" applyFont="1" applyFill="1" applyBorder="1" applyAlignment="1">
      <alignment shrinkToFit="1"/>
    </xf>
    <xf numFmtId="0" fontId="0" fillId="0" borderId="2" xfId="1" applyFont="1" applyFill="1" applyBorder="1" applyAlignment="1">
      <alignment shrinkToFit="1"/>
    </xf>
    <xf numFmtId="176" fontId="0" fillId="0" borderId="2" xfId="1" applyNumberFormat="1" applyFont="1" applyFill="1" applyBorder="1" applyAlignment="1">
      <alignment shrinkToFit="1"/>
    </xf>
    <xf numFmtId="0" fontId="1" fillId="0" borderId="2" xfId="1" applyFill="1" applyBorder="1" applyAlignment="1">
      <alignment shrinkToFit="1"/>
    </xf>
    <xf numFmtId="176" fontId="1" fillId="0" borderId="2" xfId="1" applyNumberFormat="1" applyFill="1" applyBorder="1" applyAlignment="1">
      <alignment shrinkToFit="1"/>
    </xf>
    <xf numFmtId="176" fontId="1" fillId="0" borderId="2" xfId="1" applyNumberFormat="1" applyFont="1" applyFill="1" applyBorder="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4" fillId="0" borderId="2" xfId="1" applyNumberFormat="1" applyFont="1" applyFill="1" applyBorder="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1" fillId="0" borderId="0" xfId="0" applyFont="1" applyAlignment="1">
      <alignment horizontal="center" vertic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8" fillId="4" borderId="2" xfId="2" applyFont="1" applyBorder="1" applyAlignment="1">
      <alignment horizontal="center" vertical="center" shrinkToFit="1"/>
    </xf>
    <xf numFmtId="0" fontId="0" fillId="0" borderId="70" xfId="0" applyFont="1" applyBorder="1" applyAlignment="1">
      <alignment horizontal="center" vertical="center" shrinkToFit="1"/>
    </xf>
    <xf numFmtId="0" fontId="15" fillId="0" borderId="0" xfId="0" applyFont="1" applyAlignment="1">
      <alignment vertical="center"/>
    </xf>
    <xf numFmtId="0" fontId="15" fillId="0" borderId="2" xfId="0" applyFont="1" applyBorder="1" applyAlignment="1">
      <alignment horizontal="center" vertical="center" shrinkToFit="1"/>
    </xf>
    <xf numFmtId="0" fontId="15" fillId="0" borderId="2" xfId="0" applyFont="1" applyBorder="1" applyAlignment="1">
      <alignment vertical="center" shrinkToFit="1"/>
    </xf>
    <xf numFmtId="0" fontId="15" fillId="0" borderId="2" xfId="0" applyFont="1" applyFill="1" applyBorder="1" applyAlignment="1">
      <alignment horizontal="center" vertical="center" shrinkToFit="1"/>
    </xf>
    <xf numFmtId="0" fontId="15" fillId="0" borderId="0" xfId="0" applyFont="1" applyBorder="1" applyAlignment="1">
      <alignment horizontal="center" vertical="center" shrinkToFit="1"/>
    </xf>
    <xf numFmtId="0" fontId="15" fillId="0" borderId="2" xfId="0" applyFont="1" applyBorder="1" applyAlignment="1">
      <alignment horizontal="right" vertical="center"/>
    </xf>
    <xf numFmtId="0" fontId="15" fillId="0" borderId="0" xfId="0" applyFont="1" applyBorder="1" applyAlignment="1">
      <alignment horizontal="center" vertical="center"/>
    </xf>
    <xf numFmtId="0" fontId="15" fillId="0" borderId="2" xfId="0" applyFont="1" applyBorder="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vertical="center"/>
    </xf>
    <xf numFmtId="0" fontId="15" fillId="0" borderId="0" xfId="0" applyFont="1" applyBorder="1" applyAlignment="1">
      <alignment vertical="center"/>
    </xf>
    <xf numFmtId="180" fontId="15" fillId="0" borderId="2" xfId="0" applyNumberFormat="1" applyFont="1" applyBorder="1" applyAlignment="1">
      <alignment vertical="center" shrinkToFit="1"/>
    </xf>
    <xf numFmtId="180" fontId="15" fillId="0" borderId="2" xfId="0" applyNumberFormat="1" applyFont="1" applyBorder="1" applyAlignment="1">
      <alignment horizontal="right" vertical="center"/>
    </xf>
    <xf numFmtId="0" fontId="15" fillId="0" borderId="2" xfId="0" applyNumberFormat="1" applyFont="1" applyBorder="1" applyAlignment="1">
      <alignment horizontal="center" vertical="center"/>
    </xf>
    <xf numFmtId="180" fontId="15" fillId="0" borderId="2" xfId="0" applyNumberFormat="1" applyFont="1" applyBorder="1" applyAlignment="1">
      <alignment vertical="center"/>
    </xf>
    <xf numFmtId="0" fontId="15" fillId="0" borderId="0" xfId="0" applyFont="1" applyBorder="1" applyAlignment="1">
      <alignment vertical="center" shrinkToFit="1"/>
    </xf>
    <xf numFmtId="0" fontId="15" fillId="0" borderId="7" xfId="0" applyFont="1" applyBorder="1" applyAlignment="1">
      <alignment horizontal="center" vertical="center"/>
    </xf>
    <xf numFmtId="0" fontId="15" fillId="0" borderId="7" xfId="0" applyFont="1" applyBorder="1" applyAlignment="1">
      <alignment vertical="center"/>
    </xf>
    <xf numFmtId="0" fontId="15" fillId="0" borderId="0" xfId="0" applyFont="1" applyAlignment="1">
      <alignment vertical="center" shrinkToFit="1"/>
    </xf>
    <xf numFmtId="0" fontId="15" fillId="0" borderId="12" xfId="0" applyFont="1" applyBorder="1" applyAlignment="1">
      <alignment vertical="center"/>
    </xf>
    <xf numFmtId="178" fontId="15" fillId="0" borderId="3" xfId="0" applyNumberFormat="1" applyFont="1" applyBorder="1" applyAlignment="1">
      <alignment vertical="center"/>
    </xf>
    <xf numFmtId="0" fontId="15" fillId="0" borderId="9" xfId="0" applyFont="1" applyBorder="1" applyAlignment="1">
      <alignment horizontal="center" vertical="center"/>
    </xf>
    <xf numFmtId="0" fontId="15" fillId="0" borderId="0" xfId="0" applyFont="1" applyAlignment="1">
      <alignment horizontal="center" vertical="center"/>
    </xf>
    <xf numFmtId="0" fontId="0" fillId="0" borderId="76" xfId="0" applyFont="1" applyBorder="1" applyAlignment="1">
      <alignment horizontal="center" vertical="center" shrinkToFit="1"/>
    </xf>
    <xf numFmtId="0" fontId="0" fillId="0" borderId="17" xfId="0" applyFont="1" applyBorder="1" applyAlignment="1">
      <alignment horizontal="center" vertical="center" shrinkToFit="1"/>
    </xf>
    <xf numFmtId="0" fontId="0" fillId="0" borderId="77" xfId="0" applyFont="1" applyBorder="1" applyAlignment="1">
      <alignment horizontal="center" vertical="center" shrinkToFit="1"/>
    </xf>
    <xf numFmtId="0" fontId="0" fillId="0" borderId="0" xfId="0" applyBorder="1" applyAlignment="1">
      <alignment horizontal="center" vertical="center" shrinkToFit="1"/>
    </xf>
    <xf numFmtId="0" fontId="10" fillId="0" borderId="16" xfId="0" applyFont="1" applyBorder="1" applyAlignment="1">
      <alignment horizontal="left" vertical="center" shrinkToFit="1"/>
    </xf>
    <xf numFmtId="0" fontId="0" fillId="0" borderId="79" xfId="0" applyFont="1" applyBorder="1" applyAlignment="1">
      <alignment horizontal="center" vertical="center" shrinkToFit="1"/>
    </xf>
    <xf numFmtId="0" fontId="0" fillId="0" borderId="78" xfId="0" applyFont="1" applyBorder="1" applyAlignment="1">
      <alignment horizontal="center" vertical="center" shrinkToFit="1"/>
    </xf>
    <xf numFmtId="0" fontId="0" fillId="0" borderId="0" xfId="0" applyBorder="1" applyAlignment="1">
      <alignment vertical="center" shrinkToFit="1"/>
    </xf>
    <xf numFmtId="0" fontId="0" fillId="0" borderId="71" xfId="0" applyFont="1" applyBorder="1" applyAlignment="1">
      <alignment horizontal="left" vertical="center" shrinkToFit="1"/>
    </xf>
    <xf numFmtId="0" fontId="0" fillId="0" borderId="16" xfId="0" applyFont="1" applyFill="1" applyBorder="1" applyAlignment="1">
      <alignment horizontal="center" vertic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0" fillId="6" borderId="11" xfId="0" applyFont="1" applyFill="1" applyBorder="1" applyAlignment="1">
      <alignment horizontal="center" vertical="center" shrinkToFit="1"/>
    </xf>
    <xf numFmtId="0" fontId="0" fillId="6" borderId="0" xfId="0" applyFont="1" applyFill="1" applyBorder="1" applyAlignment="1">
      <alignment horizontal="center" vertical="center" shrinkToFit="1"/>
    </xf>
    <xf numFmtId="0" fontId="0" fillId="6" borderId="0" xfId="0" applyFont="1" applyFill="1" applyBorder="1" applyAlignment="1">
      <alignment horizontal="right" vertical="center" shrinkToFit="1"/>
    </xf>
    <xf numFmtId="0" fontId="0" fillId="6" borderId="16" xfId="0" applyFont="1" applyFill="1" applyBorder="1" applyAlignment="1">
      <alignment horizontal="left" vertical="center" shrinkToFit="1"/>
    </xf>
    <xf numFmtId="0" fontId="0" fillId="6" borderId="16" xfId="0" applyFont="1" applyFill="1" applyBorder="1" applyAlignment="1">
      <alignment horizontal="right" vertical="center" shrinkToFit="1"/>
    </xf>
    <xf numFmtId="0" fontId="0" fillId="6" borderId="13" xfId="0" applyFont="1" applyFill="1" applyBorder="1" applyAlignment="1">
      <alignment horizontal="center" vertical="center" shrinkToFit="1"/>
    </xf>
    <xf numFmtId="0" fontId="0" fillId="6" borderId="22" xfId="0" applyFont="1" applyFill="1" applyBorder="1" applyAlignment="1">
      <alignment horizontal="left" vertical="center" shrinkToFit="1"/>
    </xf>
    <xf numFmtId="0" fontId="0" fillId="6" borderId="42" xfId="0" applyFont="1" applyFill="1" applyBorder="1" applyAlignment="1">
      <alignment horizontal="right" vertical="center" shrinkToFit="1"/>
    </xf>
    <xf numFmtId="0" fontId="0" fillId="6" borderId="0" xfId="0" applyFill="1" applyBorder="1" applyAlignment="1">
      <alignment horizontal="center" vertical="center" shrinkToFit="1"/>
    </xf>
    <xf numFmtId="0" fontId="0" fillId="6" borderId="11" xfId="0" applyFill="1" applyBorder="1" applyAlignment="1">
      <alignment horizontal="center" vertical="center" shrinkToFit="1"/>
    </xf>
    <xf numFmtId="0" fontId="0" fillId="6" borderId="72" xfId="0" applyFont="1" applyFill="1" applyBorder="1" applyAlignment="1">
      <alignment horizontal="center" vertical="center" shrinkToFit="1"/>
    </xf>
    <xf numFmtId="0" fontId="0" fillId="6" borderId="73" xfId="0" applyFont="1" applyFill="1" applyBorder="1" applyAlignment="1">
      <alignment horizontal="left" vertical="center" shrinkToFit="1"/>
    </xf>
    <xf numFmtId="0" fontId="6" fillId="0" borderId="0" xfId="1" applyFont="1" applyFill="1" applyAlignment="1">
      <alignment shrinkToFit="1"/>
    </xf>
    <xf numFmtId="0" fontId="0" fillId="0" borderId="11" xfId="0" applyFont="1" applyFill="1" applyBorder="1" applyAlignment="1">
      <alignment horizontal="center" vertical="center" shrinkToFit="1"/>
    </xf>
    <xf numFmtId="0" fontId="0" fillId="0" borderId="16" xfId="0" applyFont="1" applyFill="1" applyBorder="1" applyAlignment="1">
      <alignment horizontal="left" vertical="center" shrinkToFit="1"/>
    </xf>
    <xf numFmtId="0" fontId="0" fillId="0" borderId="61" xfId="0" applyFont="1" applyFill="1" applyBorder="1" applyAlignment="1">
      <alignment horizontal="left" vertical="center" shrinkToFit="1"/>
    </xf>
    <xf numFmtId="0" fontId="0" fillId="0" borderId="16" xfId="0" applyFont="1" applyFill="1" applyBorder="1" applyAlignment="1">
      <alignment horizontal="right" vertical="center" shrinkToFit="1"/>
    </xf>
    <xf numFmtId="0" fontId="0" fillId="0" borderId="24" xfId="0" applyFont="1" applyFill="1" applyBorder="1" applyAlignment="1">
      <alignment horizontal="right" vertical="center" shrinkToFit="1"/>
    </xf>
    <xf numFmtId="0" fontId="0" fillId="0" borderId="10" xfId="0" applyFont="1" applyFill="1" applyBorder="1" applyAlignment="1">
      <alignment horizontal="center" vertical="center" shrinkToFit="1"/>
    </xf>
    <xf numFmtId="0" fontId="0" fillId="0" borderId="17"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0" fillId="0" borderId="22" xfId="0" applyFont="1" applyFill="1" applyBorder="1" applyAlignment="1">
      <alignment horizontal="left" vertical="center" shrinkToFit="1"/>
    </xf>
    <xf numFmtId="0" fontId="0" fillId="0" borderId="0" xfId="0" applyFont="1" applyFill="1" applyBorder="1" applyAlignment="1">
      <alignment horizontal="right" vertical="center" shrinkToFit="1"/>
    </xf>
    <xf numFmtId="0" fontId="0" fillId="0" borderId="12" xfId="0" applyFont="1" applyFill="1" applyBorder="1" applyAlignment="1">
      <alignment horizontal="center" vertical="center" shrinkToFit="1"/>
    </xf>
    <xf numFmtId="0" fontId="0" fillId="0" borderId="9"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0" fillId="0" borderId="72" xfId="0" applyFont="1" applyFill="1" applyBorder="1" applyAlignment="1">
      <alignment horizontal="center" vertical="center" shrinkToFit="1"/>
    </xf>
    <xf numFmtId="0" fontId="0" fillId="0" borderId="73" xfId="0" applyFont="1" applyFill="1" applyBorder="1" applyAlignment="1">
      <alignment horizontal="left" vertical="center" shrinkToFit="1"/>
    </xf>
    <xf numFmtId="0" fontId="0" fillId="0" borderId="64" xfId="0" applyFont="1" applyFill="1" applyBorder="1" applyAlignment="1">
      <alignment horizontal="center" vertical="center" shrinkToFit="1"/>
    </xf>
    <xf numFmtId="0" fontId="0" fillId="0" borderId="42" xfId="0" applyFont="1" applyFill="1" applyBorder="1" applyAlignment="1">
      <alignment horizontal="right" vertical="center" shrinkToFit="1"/>
    </xf>
    <xf numFmtId="0" fontId="0" fillId="0" borderId="11" xfId="0" applyFill="1" applyBorder="1" applyAlignment="1">
      <alignment horizontal="center" vertical="center" shrinkToFit="1"/>
    </xf>
    <xf numFmtId="0" fontId="0" fillId="0" borderId="39" xfId="0" applyFont="1" applyFill="1" applyBorder="1" applyAlignment="1">
      <alignment horizontal="center" vertical="center" shrinkToFit="1"/>
    </xf>
    <xf numFmtId="0" fontId="0" fillId="0" borderId="27" xfId="0" applyFont="1" applyFill="1" applyBorder="1" applyAlignment="1">
      <alignment horizontal="left" vertical="center" shrinkToFit="1"/>
    </xf>
    <xf numFmtId="0" fontId="0" fillId="0" borderId="61" xfId="0" applyFont="1" applyFill="1" applyBorder="1" applyAlignment="1">
      <alignment horizontal="right" vertical="center" shrinkToFit="1"/>
    </xf>
    <xf numFmtId="0" fontId="0" fillId="7" borderId="79" xfId="0" applyFont="1" applyFill="1" applyBorder="1" applyAlignment="1">
      <alignment horizontal="left" vertical="center" shrinkToFit="1"/>
    </xf>
    <xf numFmtId="0" fontId="0" fillId="7" borderId="79" xfId="0" applyFont="1" applyFill="1" applyBorder="1" applyAlignment="1">
      <alignment horizontal="center" vertical="center" shrinkToFit="1"/>
    </xf>
    <xf numFmtId="0" fontId="0" fillId="7" borderId="79" xfId="0" applyFont="1" applyFill="1" applyBorder="1" applyAlignment="1">
      <alignment horizontal="right" vertical="center" shrinkToFit="1"/>
    </xf>
    <xf numFmtId="0" fontId="0" fillId="7" borderId="80" xfId="0" applyFont="1" applyFill="1" applyBorder="1" applyAlignment="1">
      <alignment horizontal="center" vertical="center" shrinkToFit="1"/>
    </xf>
    <xf numFmtId="0" fontId="0" fillId="7" borderId="16" xfId="0" applyFill="1" applyBorder="1" applyAlignment="1">
      <alignment horizontal="left" vertical="center" shrinkToFit="1"/>
    </xf>
    <xf numFmtId="0" fontId="0" fillId="7" borderId="16" xfId="0" applyFont="1" applyFill="1" applyBorder="1" applyAlignment="1">
      <alignment horizontal="center" vertical="center" shrinkToFit="1"/>
    </xf>
    <xf numFmtId="0" fontId="0" fillId="7" borderId="16" xfId="0" applyFont="1" applyFill="1" applyBorder="1" applyAlignment="1">
      <alignment vertical="center" shrinkToFit="1"/>
    </xf>
    <xf numFmtId="0" fontId="0" fillId="7" borderId="16" xfId="0" applyFont="1" applyFill="1" applyBorder="1" applyAlignment="1">
      <alignment horizontal="right" vertical="center" shrinkToFit="1"/>
    </xf>
    <xf numFmtId="0" fontId="0" fillId="7" borderId="11" xfId="0" applyFont="1" applyFill="1" applyBorder="1" applyAlignment="1">
      <alignment horizontal="center" vertical="center" shrinkToFit="1"/>
    </xf>
    <xf numFmtId="0" fontId="0" fillId="7" borderId="0" xfId="0" applyFont="1" applyFill="1" applyBorder="1" applyAlignment="1">
      <alignment horizontal="center" vertical="center" shrinkToFit="1"/>
    </xf>
    <xf numFmtId="0" fontId="0" fillId="7" borderId="0" xfId="0" applyFont="1" applyFill="1" applyBorder="1" applyAlignment="1">
      <alignment horizontal="right" vertical="center" shrinkToFit="1"/>
    </xf>
    <xf numFmtId="0" fontId="0" fillId="8" borderId="41" xfId="0" applyFont="1" applyFill="1" applyBorder="1" applyAlignment="1">
      <alignment horizontal="left" vertical="center" shrinkToFit="1"/>
    </xf>
    <xf numFmtId="0" fontId="0" fillId="8" borderId="16" xfId="0" applyFont="1" applyFill="1" applyBorder="1" applyAlignment="1">
      <alignment horizontal="center" vertical="center" shrinkToFit="1"/>
    </xf>
    <xf numFmtId="0" fontId="0" fillId="8" borderId="16" xfId="0" applyFont="1" applyFill="1" applyBorder="1" applyAlignment="1">
      <alignment vertical="center" shrinkToFit="1"/>
    </xf>
    <xf numFmtId="0" fontId="0" fillId="8" borderId="16" xfId="0" applyFont="1" applyFill="1" applyBorder="1" applyAlignment="1">
      <alignment horizontal="right" vertical="center" shrinkToFit="1"/>
    </xf>
    <xf numFmtId="0" fontId="0" fillId="8" borderId="11" xfId="0" applyFont="1" applyFill="1" applyBorder="1" applyAlignment="1">
      <alignment horizontal="center" vertical="center" shrinkToFit="1"/>
    </xf>
    <xf numFmtId="0" fontId="0" fillId="8" borderId="0" xfId="0" applyFont="1" applyFill="1" applyBorder="1" applyAlignment="1">
      <alignment horizontal="center" vertical="center" shrinkToFit="1"/>
    </xf>
    <xf numFmtId="0" fontId="0" fillId="8" borderId="0" xfId="0" applyFont="1" applyFill="1" applyBorder="1" applyAlignment="1">
      <alignment horizontal="right" vertical="center" shrinkToFit="1"/>
    </xf>
    <xf numFmtId="0" fontId="0" fillId="8" borderId="0" xfId="0" applyFill="1" applyBorder="1" applyAlignment="1">
      <alignment horizontal="center" vertical="center" shrinkToFit="1"/>
    </xf>
    <xf numFmtId="0" fontId="0" fillId="8" borderId="16" xfId="0" applyFont="1" applyFill="1" applyBorder="1" applyAlignment="1">
      <alignment horizontal="left" vertical="center" shrinkToFit="1"/>
    </xf>
    <xf numFmtId="0" fontId="0" fillId="8" borderId="13" xfId="0" applyFont="1" applyFill="1" applyBorder="1" applyAlignment="1">
      <alignment horizontal="center" vertical="center" shrinkToFit="1"/>
    </xf>
    <xf numFmtId="0" fontId="0" fillId="8" borderId="22" xfId="0" applyFont="1" applyFill="1" applyBorder="1" applyAlignment="1">
      <alignment horizontal="left" vertical="center" shrinkToFit="1"/>
    </xf>
    <xf numFmtId="0" fontId="0" fillId="6" borderId="0" xfId="0" applyFont="1" applyFill="1" applyBorder="1" applyAlignment="1">
      <alignment vertical="center" shrinkToFit="1"/>
    </xf>
    <xf numFmtId="0" fontId="0" fillId="0" borderId="0" xfId="0" applyFont="1" applyFill="1" applyBorder="1" applyAlignment="1">
      <alignment vertical="center" shrinkToFit="1"/>
    </xf>
    <xf numFmtId="0" fontId="0" fillId="0" borderId="17" xfId="0" applyFont="1" applyFill="1" applyBorder="1" applyAlignment="1">
      <alignment vertical="center" shrinkToFit="1"/>
    </xf>
    <xf numFmtId="0" fontId="0" fillId="7" borderId="79" xfId="0" applyFont="1" applyFill="1" applyBorder="1" applyAlignment="1">
      <alignment vertical="center" shrinkToFit="1"/>
    </xf>
    <xf numFmtId="0" fontId="0" fillId="0" borderId="17" xfId="0" applyFont="1" applyBorder="1" applyAlignment="1">
      <alignment vertical="center" shrinkToFit="1"/>
    </xf>
    <xf numFmtId="0" fontId="0" fillId="8" borderId="9" xfId="0" applyFont="1" applyFill="1" applyBorder="1" applyAlignment="1">
      <alignment vertical="center" shrinkToFit="1"/>
    </xf>
    <xf numFmtId="0" fontId="0" fillId="8" borderId="0" xfId="0" applyFont="1" applyFill="1" applyBorder="1" applyAlignment="1">
      <alignment vertical="center" shrinkToFit="1"/>
    </xf>
    <xf numFmtId="0" fontId="0" fillId="0" borderId="47" xfId="0" applyFont="1" applyBorder="1" applyAlignment="1">
      <alignment vertical="center" shrinkToFit="1"/>
    </xf>
    <xf numFmtId="0" fontId="0" fillId="0" borderId="79" xfId="0" applyFont="1" applyBorder="1" applyAlignment="1">
      <alignment vertical="center" shrinkToFit="1"/>
    </xf>
    <xf numFmtId="0" fontId="0" fillId="7" borderId="9" xfId="0" applyFont="1" applyFill="1" applyBorder="1" applyAlignment="1">
      <alignment vertical="center" shrinkToFit="1"/>
    </xf>
    <xf numFmtId="0" fontId="0" fillId="0" borderId="16" xfId="0" applyFont="1" applyBorder="1" applyAlignment="1">
      <alignment vertical="center" shrinkToFit="1"/>
    </xf>
    <xf numFmtId="0" fontId="0" fillId="7" borderId="0" xfId="0" applyFont="1" applyFill="1" applyBorder="1" applyAlignment="1">
      <alignment vertic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 fillId="9" borderId="2" xfId="1" applyFont="1" applyFill="1" applyBorder="1" applyAlignment="1">
      <alignment shrinkToFit="1"/>
    </xf>
    <xf numFmtId="0" fontId="1" fillId="9" borderId="2" xfId="1" applyFill="1" applyBorder="1" applyAlignment="1">
      <alignment shrinkToFit="1"/>
    </xf>
    <xf numFmtId="0" fontId="0" fillId="9" borderId="2" xfId="1" applyFont="1" applyFill="1" applyBorder="1" applyAlignment="1">
      <alignment shrinkToFit="1"/>
    </xf>
    <xf numFmtId="0" fontId="1" fillId="0" borderId="2" xfId="0" applyNumberFormat="1" applyFont="1" applyFill="1" applyBorder="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9" fillId="0" borderId="61" xfId="0" applyFont="1" applyBorder="1" applyAlignment="1">
      <alignment horizontal="left" vertical="center" shrinkToFit="1"/>
    </xf>
    <xf numFmtId="0" fontId="9" fillId="0" borderId="55" xfId="0" applyFont="1" applyBorder="1" applyAlignment="1">
      <alignment horizontal="left" vertical="center" shrinkToFit="1"/>
    </xf>
    <xf numFmtId="0" fontId="6" fillId="0" borderId="0" xfId="1" applyFont="1" applyFill="1" applyAlignment="1">
      <alignment shrinkToFit="1"/>
    </xf>
    <xf numFmtId="0" fontId="6" fillId="0" borderId="0" xfId="1" applyFont="1" applyFill="1" applyAlignment="1">
      <alignment shrinkToFit="1"/>
    </xf>
    <xf numFmtId="0" fontId="4" fillId="0" borderId="10" xfId="0" applyFont="1" applyBorder="1" applyAlignment="1">
      <alignment vertical="center" shrinkToFit="1"/>
    </xf>
    <xf numFmtId="0" fontId="0" fillId="0" borderId="7" xfId="0" applyFont="1" applyBorder="1" applyAlignment="1">
      <alignment vertical="center" shrinkToFit="1"/>
    </xf>
    <xf numFmtId="0" fontId="0" fillId="0" borderId="0" xfId="0" applyBorder="1" applyAlignment="1">
      <alignment horizontal="center" vertical="center"/>
    </xf>
    <xf numFmtId="0" fontId="0" fillId="0" borderId="17" xfId="0" applyBorder="1" applyAlignment="1">
      <alignment vertical="center" shrinkToFit="1"/>
    </xf>
    <xf numFmtId="0" fontId="11" fillId="0" borderId="16" xfId="0" applyFont="1" applyBorder="1" applyAlignment="1">
      <alignment horizontal="center" vertical="center" shrinkToFit="1"/>
    </xf>
    <xf numFmtId="0" fontId="0" fillId="0" borderId="16" xfId="0" applyFont="1" applyBorder="1" applyAlignment="1">
      <alignment horizontal="center" vertical="center"/>
    </xf>
    <xf numFmtId="0" fontId="4" fillId="0" borderId="8" xfId="0" applyFont="1" applyBorder="1" applyAlignment="1">
      <alignment vertical="center" shrinkToFit="1"/>
    </xf>
    <xf numFmtId="0" fontId="0" fillId="0" borderId="16" xfId="0" applyBorder="1" applyAlignment="1">
      <alignment horizontal="center" vertical="center"/>
    </xf>
    <xf numFmtId="0" fontId="4" fillId="0" borderId="1" xfId="0" applyFont="1" applyBorder="1" applyAlignment="1">
      <alignment vertical="center" shrinkToFit="1"/>
    </xf>
    <xf numFmtId="0" fontId="16" fillId="2" borderId="3" xfId="0" applyFont="1" applyFill="1" applyBorder="1" applyAlignment="1">
      <alignment horizontal="right" vertical="center" shrinkToFit="1"/>
    </xf>
    <xf numFmtId="0" fontId="16" fillId="0" borderId="7" xfId="0" applyFont="1" applyBorder="1" applyAlignment="1">
      <alignment horizontal="center" vertical="center" shrinkToFit="1"/>
    </xf>
    <xf numFmtId="0" fontId="16" fillId="5" borderId="3" xfId="0" applyFont="1" applyFill="1" applyBorder="1" applyAlignment="1">
      <alignment horizontal="right" vertical="center" shrinkToFit="1"/>
    </xf>
    <xf numFmtId="0" fontId="17" fillId="0" borderId="7" xfId="0" applyFont="1" applyBorder="1" applyAlignment="1">
      <alignment horizontal="center" vertical="center" shrinkToFit="1"/>
    </xf>
    <xf numFmtId="0" fontId="16" fillId="0" borderId="7" xfId="0" applyFont="1" applyFill="1" applyBorder="1" applyAlignment="1">
      <alignment horizontal="center" vertical="center" shrinkToFit="1"/>
    </xf>
    <xf numFmtId="0" fontId="16" fillId="2" borderId="12" xfId="0" applyFont="1" applyFill="1" applyBorder="1" applyAlignment="1">
      <alignment horizontal="right" vertical="center" shrinkToFit="1"/>
    </xf>
    <xf numFmtId="0" fontId="4" fillId="0" borderId="55" xfId="0" applyFont="1" applyBorder="1" applyAlignment="1">
      <alignment vertical="center" shrinkToFit="1"/>
    </xf>
    <xf numFmtId="0" fontId="12" fillId="0" borderId="67" xfId="0" applyFont="1" applyBorder="1" applyAlignment="1">
      <alignment vertical="center" textRotation="255" shrinkToFit="1"/>
    </xf>
    <xf numFmtId="0" fontId="16" fillId="0" borderId="58" xfId="0" applyFont="1" applyBorder="1" applyAlignment="1">
      <alignment vertical="center" shrinkToFit="1"/>
    </xf>
    <xf numFmtId="0" fontId="4" fillId="0" borderId="58" xfId="0" applyFont="1" applyBorder="1" applyAlignment="1">
      <alignment vertical="center" shrinkToFit="1"/>
    </xf>
    <xf numFmtId="0" fontId="16" fillId="0" borderId="21" xfId="0" applyFont="1" applyBorder="1" applyAlignment="1">
      <alignment vertical="center" shrinkToFit="1"/>
    </xf>
    <xf numFmtId="0" fontId="6" fillId="0" borderId="0" xfId="1" applyFont="1" applyFill="1" applyAlignment="1">
      <alignment shrinkToFit="1"/>
    </xf>
    <xf numFmtId="0" fontId="12" fillId="8" borderId="16" xfId="0" applyFont="1" applyFill="1" applyBorder="1" applyAlignment="1">
      <alignment vertical="center" shrinkToFit="1"/>
    </xf>
    <xf numFmtId="0" fontId="9" fillId="0" borderId="2" xfId="0" applyFont="1" applyBorder="1" applyAlignment="1">
      <alignment horizontal="center" vertical="center" shrinkToFit="1"/>
    </xf>
    <xf numFmtId="0" fontId="8" fillId="4" borderId="2" xfId="2" applyFont="1" applyBorder="1" applyAlignment="1">
      <alignment horizontal="center" vertical="center"/>
    </xf>
    <xf numFmtId="0" fontId="0" fillId="0" borderId="2" xfId="0" applyBorder="1" applyAlignment="1">
      <alignment horizontal="center" vertical="center"/>
    </xf>
    <xf numFmtId="0" fontId="8" fillId="0" borderId="2" xfId="2" applyFont="1" applyFill="1" applyBorder="1" applyAlignment="1">
      <alignment horizontal="center" vertical="center" shrinkToFit="1"/>
    </xf>
    <xf numFmtId="0" fontId="12" fillId="0" borderId="33" xfId="0" applyFont="1" applyBorder="1" applyAlignment="1">
      <alignment horizontal="center" vertical="center" shrinkToFit="1"/>
    </xf>
    <xf numFmtId="0" fontId="11" fillId="0" borderId="0" xfId="0" applyFont="1" applyBorder="1" applyAlignment="1">
      <alignment horizontal="center" vertical="center" shrinkToFit="1"/>
    </xf>
    <xf numFmtId="181" fontId="4" fillId="0" borderId="0" xfId="0" applyNumberFormat="1" applyFont="1" applyBorder="1" applyAlignment="1">
      <alignment vertical="center" shrinkToFit="1"/>
    </xf>
    <xf numFmtId="0" fontId="4" fillId="0" borderId="1" xfId="0" applyFont="1" applyFill="1" applyBorder="1" applyAlignment="1">
      <alignment vertical="center" shrinkToFit="1"/>
    </xf>
    <xf numFmtId="0" fontId="12" fillId="0" borderId="0" xfId="0" applyFont="1" applyBorder="1" applyAlignment="1">
      <alignment horizontal="center" vertical="center" shrinkToFit="1"/>
    </xf>
    <xf numFmtId="0" fontId="0" fillId="0" borderId="1" xfId="0" applyBorder="1" applyAlignment="1">
      <alignment horizontal="center"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6" fillId="0" borderId="0" xfId="1" applyFont="1" applyFill="1" applyAlignment="1">
      <alignment shrinkToFit="1"/>
    </xf>
    <xf numFmtId="0" fontId="12" fillId="0" borderId="20" xfId="0" applyFont="1" applyBorder="1" applyAlignment="1">
      <alignment horizontal="center" vertical="center" shrinkToFit="1"/>
    </xf>
    <xf numFmtId="0" fontId="12" fillId="0" borderId="82" xfId="0" applyFont="1" applyBorder="1" applyAlignment="1">
      <alignment horizontal="center" vertical="center" shrinkToFit="1"/>
    </xf>
    <xf numFmtId="0" fontId="12" fillId="0" borderId="56" xfId="0" applyFont="1" applyBorder="1" applyAlignment="1">
      <alignment horizontal="center" vertical="center" shrinkToFit="1"/>
    </xf>
    <xf numFmtId="0" fontId="12" fillId="0" borderId="10"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26"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27" xfId="0" applyFont="1" applyBorder="1" applyAlignment="1">
      <alignment horizontal="center" vertical="center" shrinkToFit="1"/>
    </xf>
    <xf numFmtId="177" fontId="12" fillId="0" borderId="10" xfId="0" applyNumberFormat="1" applyFont="1" applyBorder="1" applyAlignment="1">
      <alignment vertical="center" shrinkToFit="1"/>
    </xf>
    <xf numFmtId="177" fontId="12" fillId="0" borderId="12" xfId="0" applyNumberFormat="1" applyFont="1" applyBorder="1" applyAlignment="1">
      <alignment vertical="center" shrinkToFit="1"/>
    </xf>
    <xf numFmtId="0" fontId="12" fillId="0" borderId="1" xfId="0" applyNumberFormat="1" applyFont="1" applyBorder="1" applyAlignment="1">
      <alignment horizontal="center" vertical="center" shrinkToFit="1"/>
    </xf>
    <xf numFmtId="0" fontId="12" fillId="0" borderId="3" xfId="0" applyNumberFormat="1" applyFont="1" applyBorder="1" applyAlignment="1">
      <alignment horizontal="center" vertical="center" shrinkToFit="1"/>
    </xf>
    <xf numFmtId="0" fontId="12" fillId="0" borderId="52" xfId="0" applyFont="1" applyBorder="1" applyAlignment="1">
      <alignment horizontal="center" vertical="center" shrinkToFit="1"/>
    </xf>
    <xf numFmtId="0" fontId="12" fillId="0" borderId="41" xfId="0" applyFont="1" applyBorder="1" applyAlignment="1">
      <alignment horizontal="center" vertical="center" shrinkToFit="1"/>
    </xf>
    <xf numFmtId="0" fontId="12" fillId="0" borderId="28" xfId="0" applyFont="1" applyBorder="1" applyAlignment="1">
      <alignment horizontal="center" vertical="center" shrinkToFit="1"/>
    </xf>
    <xf numFmtId="0" fontId="4" fillId="7" borderId="16" xfId="0" applyFont="1" applyFill="1" applyBorder="1" applyAlignment="1">
      <alignment vertical="center" shrinkToFit="1"/>
    </xf>
    <xf numFmtId="0" fontId="12" fillId="0" borderId="79" xfId="0" applyFont="1" applyBorder="1" applyAlignment="1">
      <alignment vertical="center" shrinkToFit="1"/>
    </xf>
    <xf numFmtId="0" fontId="12" fillId="0" borderId="75" xfId="0" applyFont="1" applyBorder="1" applyAlignment="1">
      <alignment horizontal="center" vertical="center" shrinkToFit="1"/>
    </xf>
    <xf numFmtId="0" fontId="12" fillId="8" borderId="11" xfId="0" applyFont="1" applyFill="1" applyBorder="1" applyAlignment="1">
      <alignment vertical="center" shrinkToFit="1"/>
    </xf>
    <xf numFmtId="0" fontId="12" fillId="8" borderId="16" xfId="0" applyFont="1" applyFill="1" applyBorder="1" applyAlignment="1">
      <alignment vertical="center" shrinkToFit="1"/>
    </xf>
    <xf numFmtId="0" fontId="12" fillId="8" borderId="0" xfId="0" applyFont="1" applyFill="1" applyBorder="1" applyAlignment="1">
      <alignment vertical="center" shrinkToFit="1"/>
    </xf>
    <xf numFmtId="0" fontId="12" fillId="6" borderId="11" xfId="0" applyFont="1" applyFill="1" applyBorder="1" applyAlignment="1">
      <alignment vertical="center" shrinkToFit="1"/>
    </xf>
    <xf numFmtId="0" fontId="12" fillId="6" borderId="16" xfId="0" applyFont="1" applyFill="1" applyBorder="1" applyAlignment="1">
      <alignment vertical="center" shrinkToFit="1"/>
    </xf>
    <xf numFmtId="0" fontId="12" fillId="6" borderId="0" xfId="0" applyFont="1" applyFill="1" applyBorder="1" applyAlignment="1">
      <alignment vertical="center" shrinkToFit="1"/>
    </xf>
    <xf numFmtId="0" fontId="4" fillId="7" borderId="79" xfId="0" applyFont="1" applyFill="1" applyBorder="1" applyAlignment="1">
      <alignment vertical="center" shrinkToFit="1"/>
    </xf>
    <xf numFmtId="0" fontId="12" fillId="0" borderId="41" xfId="0" applyFont="1" applyBorder="1" applyAlignment="1">
      <alignment horizontal="left" vertical="center" shrinkToFit="1"/>
    </xf>
    <xf numFmtId="0" fontId="12" fillId="0" borderId="50" xfId="0" applyFont="1" applyBorder="1" applyAlignment="1">
      <alignment horizontal="center" vertical="center"/>
    </xf>
    <xf numFmtId="0" fontId="12" fillId="0" borderId="2" xfId="0" applyFont="1" applyBorder="1" applyAlignment="1">
      <alignment horizontal="center" vertical="center"/>
    </xf>
    <xf numFmtId="0" fontId="12" fillId="0" borderId="11" xfId="0" applyFont="1" applyBorder="1" applyAlignment="1">
      <alignment horizontal="left" vertical="center" shrinkToFit="1"/>
    </xf>
    <xf numFmtId="0" fontId="12" fillId="0" borderId="16" xfId="0" applyFont="1" applyBorder="1" applyAlignment="1">
      <alignment horizontal="left" vertical="center" shrinkToFit="1"/>
    </xf>
    <xf numFmtId="0" fontId="4" fillId="0" borderId="41" xfId="0" applyFont="1" applyBorder="1" applyAlignment="1">
      <alignment horizontal="left" vertical="center" shrinkToFit="1"/>
    </xf>
    <xf numFmtId="0" fontId="12" fillId="0" borderId="49" xfId="0" applyFont="1" applyBorder="1" applyAlignment="1">
      <alignment horizontal="center" vertical="center"/>
    </xf>
    <xf numFmtId="0" fontId="12" fillId="0" borderId="29" xfId="0" applyFont="1" applyBorder="1" applyAlignment="1">
      <alignment horizontal="center" vertical="center"/>
    </xf>
    <xf numFmtId="0" fontId="11" fillId="0" borderId="35" xfId="0" applyFont="1" applyBorder="1" applyAlignment="1">
      <alignment horizontal="center" vertical="center"/>
    </xf>
    <xf numFmtId="0" fontId="11" fillId="0" borderId="37" xfId="0" applyFont="1" applyBorder="1" applyAlignment="1">
      <alignment horizontal="center" vertical="center"/>
    </xf>
    <xf numFmtId="0" fontId="4" fillId="0" borderId="8" xfId="0" applyFont="1" applyBorder="1" applyAlignment="1">
      <alignment horizontal="left" vertical="center" shrinkToFit="1"/>
    </xf>
    <xf numFmtId="0" fontId="12" fillId="0" borderId="8"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16" xfId="0" applyFont="1" applyBorder="1" applyAlignment="1">
      <alignment horizontal="left" vertical="center" shrinkToFit="1"/>
    </xf>
    <xf numFmtId="0" fontId="9" fillId="0" borderId="2" xfId="0" applyFont="1" applyBorder="1" applyAlignment="1">
      <alignment horizontal="center" vertical="center" shrinkToFit="1"/>
    </xf>
    <xf numFmtId="0" fontId="0" fillId="0" borderId="36" xfId="0" applyBorder="1" applyAlignment="1">
      <alignment horizontal="center" vertical="center"/>
    </xf>
    <xf numFmtId="0" fontId="0" fillId="0" borderId="37" xfId="0" applyBorder="1" applyAlignment="1">
      <alignment horizontal="center" vertical="center"/>
    </xf>
    <xf numFmtId="0" fontId="12" fillId="0" borderId="51" xfId="0" applyFont="1" applyBorder="1" applyAlignment="1">
      <alignment horizontal="center" vertical="center"/>
    </xf>
    <xf numFmtId="0" fontId="12" fillId="0" borderId="30" xfId="0" applyFont="1" applyBorder="1" applyAlignment="1">
      <alignment horizontal="center" vertical="center"/>
    </xf>
    <xf numFmtId="0" fontId="12" fillId="0" borderId="25" xfId="0" applyFont="1" applyBorder="1" applyAlignment="1">
      <alignment horizontal="center" vertical="center" shrinkToFit="1"/>
    </xf>
    <xf numFmtId="0" fontId="12" fillId="0" borderId="17" xfId="0" applyFont="1" applyBorder="1" applyAlignment="1">
      <alignment horizontal="center" vertical="center" shrinkToFit="1"/>
    </xf>
    <xf numFmtId="0" fontId="12" fillId="0" borderId="46" xfId="0" applyFont="1" applyBorder="1" applyAlignment="1">
      <alignment horizontal="center" vertical="center" shrinkToFit="1"/>
    </xf>
    <xf numFmtId="0" fontId="12" fillId="0" borderId="9" xfId="0" applyFont="1" applyBorder="1" applyAlignment="1">
      <alignment horizontal="center" vertical="center" shrinkToFit="1"/>
    </xf>
    <xf numFmtId="0" fontId="8" fillId="4" borderId="2" xfId="2" applyFont="1" applyBorder="1" applyAlignment="1">
      <alignment horizontal="center" vertical="center"/>
    </xf>
    <xf numFmtId="0" fontId="0" fillId="0" borderId="2" xfId="0" applyBorder="1" applyAlignment="1">
      <alignment horizontal="center" vertical="center"/>
    </xf>
    <xf numFmtId="0" fontId="8" fillId="0" borderId="2" xfId="2" applyFont="1" applyFill="1" applyBorder="1" applyAlignment="1">
      <alignment horizontal="center" vertical="center" shrinkToFit="1"/>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12" fillId="0" borderId="43" xfId="0" applyFont="1" applyBorder="1" applyAlignment="1">
      <alignment horizontal="center" vertical="center" shrinkToFit="1"/>
    </xf>
    <xf numFmtId="0" fontId="4" fillId="0" borderId="0" xfId="0" applyFont="1" applyBorder="1" applyAlignment="1">
      <alignment vertical="center" shrinkToFit="1"/>
    </xf>
    <xf numFmtId="0" fontId="4" fillId="0" borderId="16" xfId="0" applyFont="1" applyBorder="1" applyAlignment="1">
      <alignment vertical="center" shrinkToFit="1"/>
    </xf>
    <xf numFmtId="177" fontId="4" fillId="0" borderId="36" xfId="0" applyNumberFormat="1" applyFont="1" applyBorder="1" applyAlignment="1">
      <alignment vertical="center" shrinkToFit="1"/>
    </xf>
    <xf numFmtId="177" fontId="4" fillId="0" borderId="33" xfId="0" applyNumberFormat="1" applyFont="1" applyBorder="1" applyAlignment="1">
      <alignment vertical="center" shrinkToFit="1"/>
    </xf>
    <xf numFmtId="0" fontId="12" fillId="0" borderId="69" xfId="0" applyFont="1" applyBorder="1" applyAlignment="1">
      <alignment horizontal="center" vertical="center" shrinkToFit="1"/>
    </xf>
    <xf numFmtId="0" fontId="12" fillId="0" borderId="36" xfId="0" applyFont="1" applyBorder="1" applyAlignment="1">
      <alignment horizontal="center" vertical="center" shrinkToFit="1"/>
    </xf>
    <xf numFmtId="0" fontId="12" fillId="0" borderId="37" xfId="0" applyFont="1" applyBorder="1" applyAlignment="1">
      <alignment horizontal="center" vertical="center" shrinkToFit="1"/>
    </xf>
    <xf numFmtId="0" fontId="4" fillId="0" borderId="23" xfId="0" applyFont="1" applyBorder="1" applyAlignment="1">
      <alignment horizontal="center" vertical="center"/>
    </xf>
    <xf numFmtId="0" fontId="4" fillId="0" borderId="13" xfId="0" applyFont="1" applyBorder="1" applyAlignment="1">
      <alignment horizontal="center" vertical="center"/>
    </xf>
    <xf numFmtId="0" fontId="4" fillId="0" borderId="22" xfId="0" applyFont="1" applyBorder="1" applyAlignment="1">
      <alignment horizontal="center" vertical="center"/>
    </xf>
    <xf numFmtId="0" fontId="4" fillId="0" borderId="63" xfId="0" applyFont="1" applyBorder="1" applyAlignment="1">
      <alignment horizontal="center" vertical="center"/>
    </xf>
    <xf numFmtId="0" fontId="4" fillId="0" borderId="0" xfId="0" applyFont="1" applyBorder="1" applyAlignment="1">
      <alignment horizontal="center" vertical="center"/>
    </xf>
    <xf numFmtId="0" fontId="4" fillId="0" borderId="61" xfId="0" applyFont="1" applyBorder="1" applyAlignment="1">
      <alignment horizontal="center" vertical="center"/>
    </xf>
    <xf numFmtId="0" fontId="12" fillId="0" borderId="68" xfId="0" applyFont="1" applyBorder="1" applyAlignment="1">
      <alignment horizontal="center" vertical="center" shrinkToFit="1"/>
    </xf>
    <xf numFmtId="0" fontId="12" fillId="0" borderId="45" xfId="0" applyFont="1" applyBorder="1" applyAlignment="1">
      <alignment horizontal="center" vertical="center" shrinkToFit="1"/>
    </xf>
    <xf numFmtId="0" fontId="12" fillId="0" borderId="33"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35" xfId="0" applyFont="1" applyBorder="1" applyAlignment="1">
      <alignment horizontal="center" vertical="center" textRotation="255" shrinkToFit="1"/>
    </xf>
    <xf numFmtId="0" fontId="12" fillId="0" borderId="32" xfId="0" applyFont="1" applyBorder="1" applyAlignment="1">
      <alignment horizontal="center" vertical="center" textRotation="255" shrinkToFit="1"/>
    </xf>
    <xf numFmtId="0" fontId="4" fillId="7" borderId="11" xfId="0" applyFont="1" applyFill="1" applyBorder="1" applyAlignment="1">
      <alignment vertical="center" shrinkToFit="1"/>
    </xf>
    <xf numFmtId="0" fontId="4" fillId="7" borderId="0" xfId="0" applyFont="1" applyFill="1" applyBorder="1" applyAlignment="1">
      <alignment vertical="center" shrinkToFit="1"/>
    </xf>
    <xf numFmtId="0" fontId="9" fillId="0" borderId="26" xfId="0" applyFont="1" applyBorder="1" applyAlignment="1">
      <alignment horizontal="center" vertical="center" shrinkToFit="1"/>
    </xf>
    <xf numFmtId="0" fontId="9" fillId="0" borderId="27" xfId="0" applyFont="1" applyBorder="1" applyAlignment="1">
      <alignment horizontal="center" vertical="center" shrinkToFit="1"/>
    </xf>
    <xf numFmtId="0" fontId="9" fillId="0" borderId="37" xfId="0" applyFont="1" applyBorder="1" applyAlignment="1">
      <alignment horizontal="center" vertical="center" shrinkToFit="1"/>
    </xf>
    <xf numFmtId="0" fontId="9" fillId="0" borderId="34" xfId="0" applyFont="1" applyBorder="1" applyAlignment="1">
      <alignment horizontal="center" vertical="center" shrinkToFit="1"/>
    </xf>
    <xf numFmtId="0" fontId="12" fillId="0" borderId="22" xfId="0" applyFont="1" applyBorder="1" applyAlignment="1">
      <alignment horizontal="center" vertical="center" shrinkToFit="1"/>
    </xf>
    <xf numFmtId="0" fontId="12" fillId="0" borderId="24" xfId="0" applyFont="1" applyBorder="1" applyAlignment="1">
      <alignment horizontal="center" vertical="center" shrinkToFit="1"/>
    </xf>
    <xf numFmtId="0" fontId="11" fillId="0" borderId="0"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21"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7" xfId="0" applyFont="1" applyBorder="1" applyAlignment="1">
      <alignment horizontal="center" vertical="center" shrinkToFit="1"/>
    </xf>
    <xf numFmtId="0" fontId="16" fillId="5" borderId="12" xfId="0" applyFont="1" applyFill="1" applyBorder="1" applyAlignment="1">
      <alignment horizontal="right" vertical="center" shrinkToFit="1"/>
    </xf>
    <xf numFmtId="0" fontId="16" fillId="5" borderId="9" xfId="0" applyFont="1" applyFill="1" applyBorder="1" applyAlignment="1">
      <alignment horizontal="right" vertical="center" shrinkToFit="1"/>
    </xf>
    <xf numFmtId="0" fontId="12" fillId="0" borderId="4"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Fill="1" applyBorder="1" applyAlignment="1">
      <alignment vertical="center" shrinkToFit="1"/>
    </xf>
    <xf numFmtId="0" fontId="12" fillId="0" borderId="16" xfId="0" applyFont="1" applyFill="1" applyBorder="1" applyAlignment="1">
      <alignment vertical="center" shrinkToFit="1"/>
    </xf>
    <xf numFmtId="0" fontId="12" fillId="0" borderId="0" xfId="0" applyFont="1" applyFill="1" applyBorder="1" applyAlignment="1">
      <alignment vertical="center" shrinkToFit="1"/>
    </xf>
    <xf numFmtId="0" fontId="12" fillId="0" borderId="25" xfId="0" applyNumberFormat="1" applyFont="1" applyBorder="1" applyAlignment="1">
      <alignment horizontal="center" vertical="center" shrinkToFit="1"/>
    </xf>
    <xf numFmtId="0" fontId="12" fillId="0" borderId="13" xfId="0" applyNumberFormat="1" applyFont="1" applyBorder="1" applyAlignment="1">
      <alignment horizontal="center" vertical="center" shrinkToFit="1"/>
    </xf>
    <xf numFmtId="0" fontId="12" fillId="0" borderId="26" xfId="0" applyNumberFormat="1" applyFont="1" applyBorder="1" applyAlignment="1">
      <alignment horizontal="center" vertical="center" shrinkToFit="1"/>
    </xf>
    <xf numFmtId="0" fontId="12" fillId="0" borderId="32" xfId="0" applyNumberFormat="1" applyFont="1" applyBorder="1" applyAlignment="1">
      <alignment horizontal="center" vertical="center" shrinkToFit="1"/>
    </xf>
    <xf numFmtId="0" fontId="12" fillId="0" borderId="33" xfId="0" applyNumberFormat="1" applyFont="1" applyBorder="1" applyAlignment="1">
      <alignment horizontal="center" vertical="center" shrinkToFit="1"/>
    </xf>
    <xf numFmtId="0" fontId="12" fillId="0" borderId="34" xfId="0" applyNumberFormat="1"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19" xfId="0" applyFont="1" applyBorder="1" applyAlignment="1">
      <alignment horizontal="center" vertical="center" shrinkToFit="1"/>
    </xf>
    <xf numFmtId="0" fontId="4" fillId="0" borderId="39"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24"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22" xfId="0" applyFont="1" applyBorder="1" applyAlignment="1">
      <alignment horizontal="center" vertical="center" shrinkToFit="1"/>
    </xf>
    <xf numFmtId="0" fontId="4" fillId="0" borderId="57" xfId="0" applyFont="1" applyBorder="1" applyAlignment="1">
      <alignment horizontal="center" vertical="center" shrinkToFit="1"/>
    </xf>
    <xf numFmtId="0" fontId="4" fillId="0" borderId="81" xfId="0" applyFont="1" applyBorder="1" applyAlignment="1">
      <alignment horizontal="center" vertical="center" shrinkToFit="1"/>
    </xf>
    <xf numFmtId="177" fontId="4" fillId="0" borderId="63" xfId="0" applyNumberFormat="1" applyFont="1" applyBorder="1" applyAlignment="1">
      <alignment horizontal="center" vertical="center" shrinkToFit="1"/>
    </xf>
    <xf numFmtId="177" fontId="4" fillId="0" borderId="0" xfId="0" applyNumberFormat="1" applyFont="1" applyBorder="1" applyAlignment="1">
      <alignment horizontal="center" vertical="center" shrinkToFit="1"/>
    </xf>
    <xf numFmtId="177" fontId="4" fillId="0" borderId="61" xfId="0" applyNumberFormat="1" applyFont="1" applyBorder="1" applyAlignment="1">
      <alignment horizontal="center" vertical="center" shrinkToFit="1"/>
    </xf>
    <xf numFmtId="181" fontId="4" fillId="0" borderId="63" xfId="0" applyNumberFormat="1" applyFont="1" applyBorder="1" applyAlignment="1">
      <alignment vertical="center" shrinkToFit="1"/>
    </xf>
    <xf numFmtId="181" fontId="4" fillId="0" borderId="0" xfId="0" applyNumberFormat="1" applyFont="1" applyBorder="1" applyAlignment="1">
      <alignment vertical="center" shrinkToFit="1"/>
    </xf>
    <xf numFmtId="181" fontId="4" fillId="0" borderId="39" xfId="0" applyNumberFormat="1" applyFont="1" applyBorder="1" applyAlignment="1">
      <alignment vertical="center" shrinkToFit="1"/>
    </xf>
    <xf numFmtId="181" fontId="4" fillId="0" borderId="7" xfId="0" applyNumberFormat="1" applyFont="1" applyBorder="1" applyAlignment="1">
      <alignment vertical="center" shrinkToFit="1"/>
    </xf>
    <xf numFmtId="177" fontId="4" fillId="0" borderId="63" xfId="0" applyNumberFormat="1" applyFont="1" applyBorder="1" applyAlignment="1">
      <alignment vertical="center"/>
    </xf>
    <xf numFmtId="177" fontId="4" fillId="0" borderId="0" xfId="0" applyNumberFormat="1" applyFont="1" applyBorder="1" applyAlignment="1">
      <alignment vertical="center"/>
    </xf>
    <xf numFmtId="177" fontId="4" fillId="0" borderId="67" xfId="0" applyNumberFormat="1" applyFont="1" applyBorder="1" applyAlignment="1">
      <alignment vertical="center"/>
    </xf>
    <xf numFmtId="177" fontId="4" fillId="0" borderId="58" xfId="0" applyNumberFormat="1" applyFont="1" applyBorder="1" applyAlignment="1">
      <alignment vertical="center"/>
    </xf>
    <xf numFmtId="0" fontId="12" fillId="0" borderId="18"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17" xfId="0" applyNumberFormat="1" applyFont="1" applyBorder="1" applyAlignment="1">
      <alignment horizontal="center" vertical="center"/>
    </xf>
    <xf numFmtId="0" fontId="12" fillId="0" borderId="62" xfId="0" applyNumberFormat="1" applyFont="1" applyBorder="1" applyAlignment="1">
      <alignment horizontal="center" vertical="center"/>
    </xf>
    <xf numFmtId="0" fontId="12" fillId="0" borderId="9" xfId="0" applyNumberFormat="1" applyFont="1" applyBorder="1" applyAlignment="1">
      <alignment horizontal="center" vertical="center"/>
    </xf>
    <xf numFmtId="0" fontId="9" fillId="0" borderId="22" xfId="0" applyFont="1" applyBorder="1" applyAlignment="1">
      <alignment horizontal="center" vertical="center" shrinkToFit="1"/>
    </xf>
    <xf numFmtId="0" fontId="9" fillId="0" borderId="55" xfId="0" applyFont="1" applyBorder="1" applyAlignment="1">
      <alignment horizontal="center" vertical="center" shrinkToFit="1"/>
    </xf>
    <xf numFmtId="0" fontId="9" fillId="0" borderId="24" xfId="0" applyFont="1" applyBorder="1" applyAlignment="1">
      <alignment horizontal="center" vertical="center" shrinkToFit="1"/>
    </xf>
    <xf numFmtId="177" fontId="12" fillId="0" borderId="10" xfId="0" applyNumberFormat="1" applyFont="1" applyBorder="1" applyAlignment="1">
      <alignment horizontal="center" vertical="center" shrinkToFit="1"/>
    </xf>
    <xf numFmtId="177" fontId="12" fillId="0" borderId="54" xfId="0" applyNumberFormat="1" applyFont="1" applyBorder="1" applyAlignment="1">
      <alignment horizontal="center" vertical="center" shrinkToFit="1"/>
    </xf>
    <xf numFmtId="177" fontId="12" fillId="0" borderId="12" xfId="0" applyNumberFormat="1" applyFont="1" applyBorder="1" applyAlignment="1">
      <alignment horizontal="center" vertical="center" shrinkToFit="1"/>
    </xf>
    <xf numFmtId="0" fontId="12" fillId="0" borderId="23" xfId="0" applyFont="1" applyBorder="1" applyAlignment="1">
      <alignment horizontal="center" vertical="center" textRotation="255" shrinkToFit="1"/>
    </xf>
    <xf numFmtId="0" fontId="12" fillId="0" borderId="67" xfId="0" applyFont="1" applyBorder="1" applyAlignment="1">
      <alignment horizontal="center" vertical="center" textRotation="255" shrinkToFit="1"/>
    </xf>
    <xf numFmtId="0" fontId="4" fillId="0" borderId="1" xfId="0" applyFont="1" applyFill="1" applyBorder="1" applyAlignment="1">
      <alignment vertical="center" shrinkToFit="1"/>
    </xf>
    <xf numFmtId="0" fontId="11" fillId="0" borderId="59" xfId="0" applyFont="1" applyBorder="1" applyAlignment="1">
      <alignment horizontal="center" vertical="center" shrinkToFit="1"/>
    </xf>
    <xf numFmtId="0" fontId="11" fillId="0" borderId="60" xfId="0" applyFont="1" applyBorder="1" applyAlignment="1">
      <alignment horizontal="center" vertical="center" shrinkToFit="1"/>
    </xf>
    <xf numFmtId="0" fontId="9" fillId="0" borderId="61"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3" xfId="0" applyFont="1" applyBorder="1" applyAlignment="1">
      <alignment horizontal="center" vertical="center" shrinkToFit="1"/>
    </xf>
    <xf numFmtId="0" fontId="12" fillId="0" borderId="35" xfId="0" applyFont="1" applyBorder="1" applyAlignment="1">
      <alignment horizontal="center" vertical="center" shrinkToFit="1"/>
    </xf>
    <xf numFmtId="0" fontId="12" fillId="0" borderId="40"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42" xfId="0" applyFont="1" applyBorder="1" applyAlignment="1">
      <alignment horizontal="center" vertical="center" shrinkToFit="1"/>
    </xf>
    <xf numFmtId="0" fontId="0" fillId="0" borderId="1" xfId="0" applyBorder="1" applyAlignment="1">
      <alignment horizontal="center" shrinkToFit="1"/>
    </xf>
    <xf numFmtId="0" fontId="0" fillId="0" borderId="10" xfId="0" applyBorder="1" applyAlignment="1">
      <alignment shrinkToFit="1"/>
    </xf>
    <xf numFmtId="0" fontId="0" fillId="0" borderId="3" xfId="0" applyBorder="1" applyAlignment="1">
      <alignment shrinkToFit="1"/>
    </xf>
    <xf numFmtId="0" fontId="0" fillId="0" borderId="12" xfId="0" applyBorder="1" applyAlignment="1">
      <alignment shrinkToFit="1"/>
    </xf>
    <xf numFmtId="177" fontId="4" fillId="0" borderId="14" xfId="0" applyNumberFormat="1" applyFont="1" applyBorder="1" applyAlignment="1">
      <alignment horizontal="center" vertical="center"/>
    </xf>
    <xf numFmtId="0" fontId="4" fillId="0" borderId="15" xfId="0" applyFont="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0" fontId="6" fillId="0" borderId="0" xfId="1" applyFont="1" applyFill="1" applyAlignment="1">
      <alignment shrinkToFit="1"/>
    </xf>
    <xf numFmtId="0" fontId="6" fillId="0" borderId="2" xfId="1" applyNumberFormat="1" applyFont="1" applyFill="1" applyBorder="1" applyAlignment="1">
      <alignment horizontal="left" shrinkToFit="1"/>
    </xf>
    <xf numFmtId="0" fontId="1" fillId="0" borderId="2" xfId="0" applyNumberFormat="1" applyFont="1" applyFill="1" applyBorder="1" applyAlignment="1">
      <alignment horizontal="center" vertical="center" shrinkToFit="1"/>
    </xf>
    <xf numFmtId="0" fontId="1" fillId="0" borderId="2" xfId="0" applyNumberFormat="1" applyFont="1" applyFill="1" applyBorder="1" applyAlignment="1">
      <alignment horizontal="left" vertical="center" shrinkToFit="1"/>
    </xf>
    <xf numFmtId="0" fontId="1" fillId="0" borderId="2" xfId="3" applyFill="1" applyBorder="1" applyAlignment="1">
      <alignment shrinkToFit="1"/>
    </xf>
    <xf numFmtId="0" fontId="0" fillId="0" borderId="2" xfId="3" applyFont="1" applyFill="1" applyBorder="1" applyAlignment="1">
      <alignment shrinkToFit="1"/>
    </xf>
    <xf numFmtId="0" fontId="0" fillId="0" borderId="2" xfId="0" applyNumberFormat="1" applyFill="1" applyBorder="1" applyAlignment="1">
      <alignment shrinkToFit="1"/>
    </xf>
    <xf numFmtId="0" fontId="1" fillId="0" borderId="2" xfId="3" applyFont="1" applyFill="1" applyBorder="1" applyAlignment="1">
      <alignment shrinkToFit="1"/>
    </xf>
    <xf numFmtId="0" fontId="0" fillId="5" borderId="2" xfId="1" applyFont="1" applyFill="1" applyBorder="1" applyAlignment="1">
      <alignment shrinkToFit="1"/>
    </xf>
  </cellXfs>
  <cellStyles count="4">
    <cellStyle name="どちらでもない" xfId="2" builtinId="28"/>
    <cellStyle name="標準" xfId="0" builtinId="0"/>
    <cellStyle name="標準 2" xfId="3"/>
    <cellStyle name="標準_コーハイ君（ひらがなVer.2005.1.4）" xfId="1"/>
  </cellStyles>
  <dxfs count="36">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
      <font>
        <b/>
        <i val="0"/>
        <condense val="0"/>
        <extend val="0"/>
        <color indexed="53"/>
      </font>
    </dxf>
    <dxf>
      <font>
        <b/>
        <i val="0"/>
        <condense val="0"/>
        <extend val="0"/>
        <color indexed="10"/>
      </font>
    </dxf>
    <dxf>
      <font>
        <b/>
        <i val="0"/>
        <condense val="0"/>
        <extend val="0"/>
        <color indexed="17"/>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69"/>
  <sheetViews>
    <sheetView zoomScale="70" zoomScaleNormal="70" zoomScaleSheetLayoutView="70" zoomScalePageLayoutView="60" workbookViewId="0">
      <selection activeCell="M6" sqref="M6"/>
    </sheetView>
  </sheetViews>
  <sheetFormatPr defaultColWidth="9" defaultRowHeight="13.5" customHeight="1"/>
  <cols>
    <col min="1" max="1" width="9" style="62"/>
    <col min="2" max="3" width="13.75" style="62" customWidth="1"/>
    <col min="4" max="4" width="2.375" style="216" customWidth="1"/>
    <col min="5" max="5" width="11.125" style="62" customWidth="1"/>
    <col min="6" max="6" width="2.375" style="216" customWidth="1"/>
    <col min="7" max="7" width="11.125" style="62" customWidth="1"/>
    <col min="8" max="8" width="2.375" style="216" customWidth="1"/>
    <col min="9" max="9" width="11.125" style="62" customWidth="1"/>
    <col min="10" max="10" width="2.375" style="216" customWidth="1"/>
    <col min="11" max="11" width="11.125" style="62" customWidth="1"/>
    <col min="12" max="12" width="2.375" style="216" customWidth="1"/>
    <col min="13" max="13" width="11.125" style="62" customWidth="1"/>
    <col min="14" max="14" width="2.375" style="62" customWidth="1"/>
    <col min="15" max="15" width="3.625" style="62" customWidth="1"/>
    <col min="16" max="16" width="7.5" style="62" customWidth="1"/>
    <col min="17" max="17" width="2.375" style="62" customWidth="1"/>
    <col min="18" max="18" width="3.5" style="62" customWidth="1"/>
    <col min="19" max="19" width="3.75" style="62" customWidth="1"/>
    <col min="20" max="20" width="5.125" style="184" customWidth="1"/>
    <col min="21" max="21" width="7.625" style="62" customWidth="1"/>
    <col min="22" max="22" width="2.375" style="186" customWidth="1"/>
    <col min="23" max="23" width="3.875" style="62" customWidth="1"/>
    <col min="24" max="24" width="13.75" style="62" customWidth="1"/>
    <col min="25" max="56" width="7.75" style="62" customWidth="1"/>
    <col min="57" max="57" width="6.25" style="62" customWidth="1"/>
    <col min="58" max="58" width="3.875" style="62" customWidth="1"/>
    <col min="59" max="59" width="12.25" style="62" customWidth="1"/>
    <col min="60" max="60" width="3.75" style="62" customWidth="1"/>
    <col min="61" max="61" width="15" style="63" customWidth="1"/>
    <col min="62" max="62" width="7.5" style="128" customWidth="1"/>
    <col min="63" max="64" width="3.75" style="62" customWidth="1"/>
    <col min="65" max="16384" width="9" style="62"/>
  </cols>
  <sheetData>
    <row r="1" spans="2:63" ht="24" customHeight="1" thickBot="1">
      <c r="B1" s="543" t="s">
        <v>0</v>
      </c>
      <c r="C1" s="543"/>
      <c r="D1" s="284"/>
      <c r="E1" s="66"/>
      <c r="F1" s="184"/>
      <c r="G1" s="66"/>
      <c r="H1" s="184"/>
      <c r="I1" s="66"/>
      <c r="J1" s="184"/>
      <c r="K1" s="66"/>
      <c r="L1" s="184"/>
      <c r="M1" s="66"/>
      <c r="N1" s="66"/>
      <c r="O1" s="66"/>
      <c r="P1" s="66"/>
      <c r="Q1" s="66"/>
      <c r="R1" s="66"/>
      <c r="S1" s="66"/>
      <c r="U1" s="66"/>
      <c r="V1" s="184"/>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row>
    <row r="2" spans="2:63" ht="24" customHeight="1" thickTop="1">
      <c r="B2" s="546" t="s">
        <v>1</v>
      </c>
      <c r="C2" s="548"/>
      <c r="D2" s="427"/>
      <c r="E2" s="546" t="s">
        <v>2</v>
      </c>
      <c r="F2" s="547"/>
      <c r="G2" s="547"/>
      <c r="H2" s="547"/>
      <c r="I2" s="547"/>
      <c r="J2" s="547"/>
      <c r="K2" s="547"/>
      <c r="L2" s="547"/>
      <c r="M2" s="547"/>
      <c r="N2" s="547"/>
      <c r="O2" s="547"/>
      <c r="P2" s="547"/>
      <c r="Q2" s="426"/>
      <c r="R2" s="327"/>
      <c r="S2" s="562" t="s">
        <v>3</v>
      </c>
      <c r="T2" s="563"/>
      <c r="U2" s="563"/>
      <c r="V2" s="564"/>
      <c r="W2" s="107"/>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J2" s="129"/>
      <c r="BK2" s="64"/>
    </row>
    <row r="3" spans="2:63" ht="12.75" customHeight="1" thickBot="1">
      <c r="B3" s="447" t="s">
        <v>4</v>
      </c>
      <c r="C3" s="106"/>
      <c r="D3" s="428"/>
      <c r="E3" s="447" t="s">
        <v>5</v>
      </c>
      <c r="F3" s="74"/>
      <c r="G3" s="447" t="s">
        <v>6</v>
      </c>
      <c r="H3" s="74"/>
      <c r="I3" s="447" t="s">
        <v>7</v>
      </c>
      <c r="J3" s="74"/>
      <c r="K3" s="447" t="s">
        <v>8</v>
      </c>
      <c r="L3" s="74"/>
      <c r="M3" s="447" t="s">
        <v>9</v>
      </c>
      <c r="N3" s="64"/>
      <c r="O3" s="510" t="s">
        <v>10</v>
      </c>
      <c r="P3" s="510"/>
      <c r="Q3" s="106"/>
      <c r="R3" s="74"/>
      <c r="S3" s="565"/>
      <c r="T3" s="566"/>
      <c r="U3" s="566"/>
      <c r="V3" s="567"/>
      <c r="W3" s="108"/>
      <c r="X3" s="98"/>
      <c r="Y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J3" s="130"/>
      <c r="BK3" s="98"/>
    </row>
    <row r="4" spans="2:63" ht="24" customHeight="1" thickTop="1">
      <c r="B4" s="423" t="str">
        <f>B26</f>
        <v>幸紀雄</v>
      </c>
      <c r="C4" s="598" t="str">
        <f ca="1">G91</f>
        <v>安　全</v>
      </c>
      <c r="D4" s="430" t="s">
        <v>11</v>
      </c>
      <c r="E4" s="429" t="str">
        <f>LOOKUP(E5,始祖牛ﾃﾞｰﾀ!$A$6:$A$6335,始祖牛ﾃﾞｰﾀ!$B$6:$B$6335)</f>
        <v>隆之国</v>
      </c>
      <c r="F4" s="425" t="s">
        <v>11</v>
      </c>
      <c r="G4" s="429" t="str">
        <f>LOOKUP(G5,始祖牛ﾃﾞｰﾀ!$A$6:$A$6335,始祖牛ﾃﾞｰﾀ!$B$6:$B$6335)</f>
        <v>安福久</v>
      </c>
      <c r="H4" s="425" t="s">
        <v>11</v>
      </c>
      <c r="I4" s="452" t="str">
        <f>LOOKUP(I5,始祖牛ﾃﾞｰﾀ!$A$6:$A$6335,始祖牛ﾃﾞｰﾀ!$B$6:$B$6335)</f>
        <v>勝忠平</v>
      </c>
      <c r="J4" s="425" t="s">
        <v>11</v>
      </c>
      <c r="K4" s="431" t="str">
        <f>LOOKUP(K5,始祖牛ﾃﾞｰﾀ!$A$6:$A$6335,始祖牛ﾃﾞｰﾀ!$B$6:$B$6335)</f>
        <v>北国７の８</v>
      </c>
      <c r="L4" s="425" t="s">
        <v>11</v>
      </c>
      <c r="M4" s="452" t="str">
        <f>LOOKUP(M5,始祖牛ﾃﾞｰﾀ!$A$6:$A$6335,始祖牛ﾃﾞｰﾀ!$B$6:$B$6335)</f>
        <v>紋次郎</v>
      </c>
      <c r="N4" s="425" t="s">
        <v>11</v>
      </c>
      <c r="O4" s="597" t="str">
        <f>LOOKUP(O5,始祖牛ﾃﾞｰﾀ!$A$6:$A$6335,始祖牛ﾃﾞｰﾀ!$B$6:$B$6335)</f>
        <v>―</v>
      </c>
      <c r="P4" s="597"/>
      <c r="Q4" s="106"/>
      <c r="R4" s="179"/>
      <c r="S4" s="595" t="s">
        <v>12</v>
      </c>
      <c r="T4" s="568" t="s">
        <v>13</v>
      </c>
      <c r="U4" s="569"/>
      <c r="V4" s="570"/>
      <c r="W4" s="10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J4" s="130"/>
      <c r="BK4" s="64"/>
    </row>
    <row r="5" spans="2:63" ht="23.25" customHeight="1" thickBot="1">
      <c r="B5" s="437" t="s">
        <v>6476</v>
      </c>
      <c r="C5" s="599"/>
      <c r="D5" s="118"/>
      <c r="E5" s="432" t="s">
        <v>6478</v>
      </c>
      <c r="F5" s="433"/>
      <c r="G5" s="432" t="s">
        <v>6480</v>
      </c>
      <c r="H5" s="433"/>
      <c r="I5" s="434" t="s">
        <v>6477</v>
      </c>
      <c r="J5" s="435"/>
      <c r="K5" s="432" t="s">
        <v>6481</v>
      </c>
      <c r="L5" s="433"/>
      <c r="M5" s="434" t="s">
        <v>6482</v>
      </c>
      <c r="N5" s="436"/>
      <c r="O5" s="549" t="s">
        <v>6467</v>
      </c>
      <c r="P5" s="550"/>
      <c r="Q5" s="117"/>
      <c r="R5" s="69"/>
      <c r="S5" s="596"/>
      <c r="T5" s="442" t="s">
        <v>21</v>
      </c>
      <c r="U5" s="571" t="s">
        <v>22</v>
      </c>
      <c r="V5" s="572"/>
      <c r="W5" s="107"/>
      <c r="X5" s="72" t="s">
        <v>23</v>
      </c>
      <c r="Y5" s="73" t="str">
        <f>B28</f>
        <v>さきお</v>
      </c>
      <c r="Z5" s="73" t="str">
        <f>C20</f>
        <v>ゆりしげ</v>
      </c>
      <c r="AA5" s="73" t="str">
        <f>E16</f>
        <v>ひらしげかつ</v>
      </c>
      <c r="AB5" s="73" t="str">
        <f>E32</f>
        <v>かねゆき</v>
      </c>
      <c r="AC5" s="73" t="str">
        <f>G14</f>
        <v>だい２０ひらしげ</v>
      </c>
      <c r="AD5" s="73" t="str">
        <f>G22</f>
        <v>かみたかふく</v>
      </c>
      <c r="AE5" s="73" t="str">
        <f>G30</f>
        <v>かねのり</v>
      </c>
      <c r="AF5" s="73" t="str">
        <f>G38</f>
        <v>やすひら</v>
      </c>
      <c r="AG5" s="73" t="str">
        <f>I12</f>
        <v>けだか</v>
      </c>
      <c r="AH5" s="73" t="str">
        <f>I16</f>
        <v>ほうしょう</v>
      </c>
      <c r="AI5" s="73" t="str">
        <f>I20</f>
        <v>ただふく</v>
      </c>
      <c r="AJ5" s="73" t="str">
        <f>I24</f>
        <v>ただふく</v>
      </c>
      <c r="AK5" s="73" t="str">
        <f>I28</f>
        <v>きんすい９</v>
      </c>
      <c r="AL5" s="73" t="str">
        <f>I32</f>
        <v>かみたかふく</v>
      </c>
      <c r="AM5" s="73" t="str">
        <f>I36</f>
        <v>やすふくみやざき</v>
      </c>
      <c r="AN5" s="73" t="str">
        <f>I40</f>
        <v>だい２０ひらしげ</v>
      </c>
      <c r="AO5" s="73" t="str">
        <f>K12</f>
        <v>とよさん</v>
      </c>
      <c r="AP5" s="73" t="str">
        <f>K14</f>
        <v>けだか</v>
      </c>
      <c r="AQ5" s="73" t="str">
        <f>K16</f>
        <v>だい８けだか</v>
      </c>
      <c r="AR5" s="73" t="str">
        <f>K18</f>
        <v>ふくはな５</v>
      </c>
      <c r="AS5" s="73" t="str">
        <f>K20</f>
        <v>やすみどい</v>
      </c>
      <c r="AT5" s="73" t="str">
        <f>K22</f>
        <v>ほうとく</v>
      </c>
      <c r="AU5" s="73" t="str">
        <f>K24</f>
        <v>やすみどい</v>
      </c>
      <c r="AV5" s="73" t="str">
        <f>K26</f>
        <v>だい２０ひらしげ</v>
      </c>
      <c r="AW5" s="73" t="str">
        <f>K28</f>
        <v>だい５えいこう</v>
      </c>
      <c r="AX5" s="73" t="str">
        <f>K30</f>
        <v>だい２０ひらしげ</v>
      </c>
      <c r="AY5" s="73" t="str">
        <f>K32</f>
        <v>ただふく</v>
      </c>
      <c r="AZ5" s="73" t="str">
        <f>K34</f>
        <v>ほうしょう</v>
      </c>
      <c r="BA5" s="73" t="str">
        <f>K36</f>
        <v>たやすどい</v>
      </c>
      <c r="BB5" s="73" t="str">
        <f>K38</f>
        <v>やすふく</v>
      </c>
      <c r="BC5" s="73" t="str">
        <f>K40</f>
        <v>けだか</v>
      </c>
      <c r="BD5" s="73" t="str">
        <f>K42</f>
        <v>たやすふく</v>
      </c>
      <c r="BJ5" s="131"/>
    </row>
    <row r="6" spans="2:63" ht="12" customHeight="1" thickTop="1" thickBot="1">
      <c r="B6" s="424"/>
      <c r="C6" s="424"/>
      <c r="D6" s="184"/>
      <c r="E6" s="66"/>
      <c r="F6" s="184"/>
      <c r="G6" s="66"/>
      <c r="H6" s="184"/>
      <c r="I6" s="66"/>
      <c r="J6" s="184"/>
      <c r="K6" s="66"/>
      <c r="L6" s="69"/>
      <c r="M6" s="69"/>
      <c r="N6" s="69"/>
      <c r="O6" s="69"/>
      <c r="P6" s="69"/>
      <c r="Q6" s="69"/>
      <c r="R6" s="171"/>
      <c r="S6" s="439"/>
      <c r="T6" s="440"/>
      <c r="U6" s="441"/>
      <c r="V6" s="438"/>
      <c r="W6" s="107"/>
      <c r="X6" s="72"/>
      <c r="Y6" s="72" t="s">
        <v>24</v>
      </c>
      <c r="Z6" s="72" t="s">
        <v>25</v>
      </c>
      <c r="AA6" s="72" t="s">
        <v>26</v>
      </c>
      <c r="AB6" s="72" t="s">
        <v>27</v>
      </c>
      <c r="AC6" s="72" t="s">
        <v>28</v>
      </c>
      <c r="AD6" s="72" t="s">
        <v>29</v>
      </c>
      <c r="AE6" s="72" t="s">
        <v>30</v>
      </c>
      <c r="AF6" s="72" t="s">
        <v>31</v>
      </c>
      <c r="AG6" s="72" t="s">
        <v>32</v>
      </c>
      <c r="AH6" s="72" t="s">
        <v>33</v>
      </c>
      <c r="AI6" s="72" t="s">
        <v>34</v>
      </c>
      <c r="AJ6" s="72" t="s">
        <v>35</v>
      </c>
      <c r="AK6" s="72" t="s">
        <v>36</v>
      </c>
      <c r="AL6" s="72" t="s">
        <v>37</v>
      </c>
      <c r="AM6" s="72" t="s">
        <v>38</v>
      </c>
      <c r="AN6" s="72" t="s">
        <v>39</v>
      </c>
      <c r="AO6" s="72" t="s">
        <v>40</v>
      </c>
      <c r="AP6" s="72" t="s">
        <v>41</v>
      </c>
      <c r="AQ6" s="72" t="s">
        <v>42</v>
      </c>
      <c r="AR6" s="72" t="s">
        <v>43</v>
      </c>
      <c r="AS6" s="72" t="s">
        <v>44</v>
      </c>
      <c r="AT6" s="72" t="s">
        <v>45</v>
      </c>
      <c r="AU6" s="72" t="s">
        <v>46</v>
      </c>
      <c r="AV6" s="72" t="s">
        <v>47</v>
      </c>
      <c r="AW6" s="72" t="s">
        <v>48</v>
      </c>
      <c r="AX6" s="72" t="s">
        <v>49</v>
      </c>
      <c r="AY6" s="72" t="s">
        <v>50</v>
      </c>
      <c r="AZ6" s="72" t="s">
        <v>51</v>
      </c>
      <c r="BA6" s="72" t="s">
        <v>52</v>
      </c>
      <c r="BB6" s="72" t="s">
        <v>53</v>
      </c>
      <c r="BC6" s="72" t="s">
        <v>54</v>
      </c>
      <c r="BD6" s="72" t="s">
        <v>55</v>
      </c>
      <c r="BJ6" s="129"/>
    </row>
    <row r="7" spans="2:63" ht="12" customHeight="1" thickTop="1">
      <c r="B7" s="601" t="s">
        <v>3</v>
      </c>
      <c r="C7" s="602"/>
      <c r="D7" s="603"/>
      <c r="E7" s="603"/>
      <c r="F7" s="603"/>
      <c r="G7" s="603"/>
      <c r="H7" s="603"/>
      <c r="I7" s="603"/>
      <c r="J7" s="603"/>
      <c r="K7" s="603"/>
      <c r="L7" s="603"/>
      <c r="M7" s="603"/>
      <c r="N7" s="604" t="s">
        <v>56</v>
      </c>
      <c r="O7" s="521"/>
      <c r="P7" s="521"/>
      <c r="Q7" s="522"/>
      <c r="R7" s="83"/>
      <c r="S7" s="573" t="s">
        <v>57</v>
      </c>
      <c r="T7" s="574"/>
      <c r="U7" s="574"/>
      <c r="V7" s="575"/>
      <c r="W7" s="107"/>
      <c r="X7" s="72"/>
      <c r="Y7" s="116" t="s">
        <v>58</v>
      </c>
      <c r="Z7" s="116" t="s">
        <v>59</v>
      </c>
      <c r="AA7" s="116" t="s">
        <v>60</v>
      </c>
      <c r="AB7" s="116" t="s">
        <v>61</v>
      </c>
      <c r="AC7" s="116" t="s">
        <v>62</v>
      </c>
      <c r="AD7" s="116" t="s">
        <v>63</v>
      </c>
      <c r="AE7" s="116" t="s">
        <v>64</v>
      </c>
      <c r="AF7" s="116" t="s">
        <v>65</v>
      </c>
      <c r="AG7" s="116" t="s">
        <v>66</v>
      </c>
      <c r="AH7" s="116" t="s">
        <v>67</v>
      </c>
      <c r="AI7" s="116" t="s">
        <v>68</v>
      </c>
      <c r="AJ7" s="116" t="s">
        <v>69</v>
      </c>
      <c r="AK7" s="116" t="s">
        <v>70</v>
      </c>
      <c r="AL7" s="116" t="s">
        <v>71</v>
      </c>
      <c r="AM7" s="116" t="s">
        <v>72</v>
      </c>
      <c r="AN7" s="116" t="s">
        <v>73</v>
      </c>
      <c r="AO7" s="80" t="s">
        <v>74</v>
      </c>
      <c r="AP7" s="80" t="s">
        <v>75</v>
      </c>
      <c r="AQ7" s="80" t="s">
        <v>76</v>
      </c>
      <c r="AR7" s="80" t="s">
        <v>77</v>
      </c>
      <c r="AS7" s="80" t="s">
        <v>78</v>
      </c>
      <c r="AT7" s="80" t="s">
        <v>79</v>
      </c>
      <c r="AU7" s="80" t="s">
        <v>80</v>
      </c>
      <c r="AV7" s="80" t="s">
        <v>81</v>
      </c>
      <c r="AW7" s="80" t="s">
        <v>82</v>
      </c>
      <c r="AX7" s="80" t="s">
        <v>83</v>
      </c>
      <c r="AY7" s="80" t="s">
        <v>84</v>
      </c>
      <c r="AZ7" s="80" t="s">
        <v>85</v>
      </c>
      <c r="BA7" s="80" t="s">
        <v>86</v>
      </c>
      <c r="BB7" s="80" t="s">
        <v>87</v>
      </c>
      <c r="BC7" s="80" t="s">
        <v>88</v>
      </c>
      <c r="BD7" s="80" t="s">
        <v>89</v>
      </c>
      <c r="BJ7" s="129"/>
    </row>
    <row r="8" spans="2:63" ht="12" customHeight="1">
      <c r="B8" s="601"/>
      <c r="C8" s="602"/>
      <c r="D8" s="602"/>
      <c r="E8" s="602"/>
      <c r="F8" s="602"/>
      <c r="G8" s="602"/>
      <c r="H8" s="602"/>
      <c r="I8" s="602"/>
      <c r="J8" s="602"/>
      <c r="K8" s="602"/>
      <c r="L8" s="602"/>
      <c r="M8" s="602"/>
      <c r="N8" s="605"/>
      <c r="O8" s="606"/>
      <c r="P8" s="606"/>
      <c r="Q8" s="607"/>
      <c r="R8" s="83"/>
      <c r="S8" s="573"/>
      <c r="T8" s="574"/>
      <c r="U8" s="574"/>
      <c r="V8" s="575"/>
      <c r="W8" s="107"/>
      <c r="X8" s="80" t="s">
        <v>90</v>
      </c>
      <c r="Y8" s="86">
        <f>IF(B28=C52,2,0)</f>
        <v>0</v>
      </c>
      <c r="Z8" s="86">
        <f>IF(C20=C52,3,0)</f>
        <v>0</v>
      </c>
      <c r="AA8" s="86">
        <f>IF(E16=C52,4,0)</f>
        <v>0</v>
      </c>
      <c r="AB8" s="86">
        <f>IF(E32=C52,4,0)</f>
        <v>0</v>
      </c>
      <c r="AC8" s="86">
        <f>IF(G14=C52,5,0)</f>
        <v>0</v>
      </c>
      <c r="AD8" s="86">
        <f>IF(G22=C52,5,0)</f>
        <v>0</v>
      </c>
      <c r="AE8" s="86">
        <f>IF(G30=C52,5,0)</f>
        <v>0</v>
      </c>
      <c r="AF8" s="86">
        <f>IF(G38=C52,5,0)</f>
        <v>0</v>
      </c>
      <c r="AG8" s="86">
        <f>IF(I12=C52,6,0)</f>
        <v>0</v>
      </c>
      <c r="AH8" s="86">
        <f>IF(I16=C52,6,0)</f>
        <v>0</v>
      </c>
      <c r="AI8" s="86">
        <f>IF(I20=C52,6,0)</f>
        <v>0</v>
      </c>
      <c r="AJ8" s="86">
        <f>IF(I24=C52,6,0)</f>
        <v>0</v>
      </c>
      <c r="AK8" s="86">
        <f>IF(I28=C52,6,0)</f>
        <v>0</v>
      </c>
      <c r="AL8" s="86">
        <f>IF(I32=C52,6,0)</f>
        <v>0</v>
      </c>
      <c r="AM8" s="86">
        <f>IF(I36=C52,6,0)</f>
        <v>0</v>
      </c>
      <c r="AN8" s="86">
        <f>IF(I40=C52,6,0)</f>
        <v>0</v>
      </c>
      <c r="AO8" s="86">
        <f>IF(K12=C52,7,0)</f>
        <v>0</v>
      </c>
      <c r="AP8" s="86">
        <f>IF(K14=C52,7,0)</f>
        <v>0</v>
      </c>
      <c r="AQ8" s="86">
        <f>IF(K16=C52,7,0)</f>
        <v>0</v>
      </c>
      <c r="AR8" s="86">
        <f>IF(K18=C52,7,0)</f>
        <v>0</v>
      </c>
      <c r="AS8" s="86">
        <f>IF(K20=C52,7,0)</f>
        <v>0</v>
      </c>
      <c r="AT8" s="86">
        <f>IF(K22=C52,7,0)</f>
        <v>0</v>
      </c>
      <c r="AU8" s="86">
        <f>IF(K24=C52,7,0)</f>
        <v>0</v>
      </c>
      <c r="AV8" s="86">
        <f>IF(K26=C52,7,0)</f>
        <v>0</v>
      </c>
      <c r="AW8" s="86">
        <f>IF(K28=C52,7,0)</f>
        <v>0</v>
      </c>
      <c r="AX8" s="86">
        <f>IF(K30=C52,7,0)</f>
        <v>0</v>
      </c>
      <c r="AY8" s="86">
        <f>IF(K32=C52,7,0)</f>
        <v>0</v>
      </c>
      <c r="AZ8" s="86">
        <f>IF(K34=C52,7,0)</f>
        <v>0</v>
      </c>
      <c r="BA8" s="86">
        <f>IF(K36=C52,7,0)</f>
        <v>0</v>
      </c>
      <c r="BB8" s="86">
        <f>IF(K38=C52,7,0)</f>
        <v>0</v>
      </c>
      <c r="BC8" s="86">
        <f>IF(K40=C52,7,0)</f>
        <v>0</v>
      </c>
      <c r="BD8" s="86">
        <f>IF(K42=C52,7,0)</f>
        <v>0</v>
      </c>
      <c r="BJ8" s="129"/>
    </row>
    <row r="9" spans="2:63" ht="12" customHeight="1">
      <c r="B9" s="544" t="s">
        <v>91</v>
      </c>
      <c r="C9" s="544" t="s">
        <v>92</v>
      </c>
      <c r="D9" s="544" t="s">
        <v>93</v>
      </c>
      <c r="E9" s="544"/>
      <c r="F9" s="544" t="s">
        <v>94</v>
      </c>
      <c r="G9" s="544"/>
      <c r="H9" s="544" t="s">
        <v>95</v>
      </c>
      <c r="I9" s="544"/>
      <c r="J9" s="544" t="s">
        <v>96</v>
      </c>
      <c r="K9" s="544"/>
      <c r="L9" s="544" t="s">
        <v>97</v>
      </c>
      <c r="M9" s="551"/>
      <c r="N9" s="556" t="s">
        <v>98</v>
      </c>
      <c r="O9" s="557"/>
      <c r="P9" s="557"/>
      <c r="Q9" s="558"/>
      <c r="R9" s="83"/>
      <c r="S9" s="576">
        <f ca="1">E91</f>
        <v>2.9190429687499999</v>
      </c>
      <c r="T9" s="577"/>
      <c r="U9" s="577"/>
      <c r="V9" s="600" t="s">
        <v>99</v>
      </c>
      <c r="W9" s="107"/>
      <c r="X9" s="80" t="s">
        <v>100</v>
      </c>
      <c r="Y9" s="86">
        <f>IF(B28=E48,3,0)</f>
        <v>0</v>
      </c>
      <c r="Z9" s="86">
        <f>IF(C20=E48,4,0)</f>
        <v>0</v>
      </c>
      <c r="AA9" s="86">
        <f>IF(E16=E48,5,0)</f>
        <v>0</v>
      </c>
      <c r="AB9" s="86">
        <f>IF(E32=E48,5,0)</f>
        <v>0</v>
      </c>
      <c r="AC9" s="86">
        <f>IF(G14=E48,6,0)</f>
        <v>0</v>
      </c>
      <c r="AD9" s="86">
        <f>IF(G22=E48,6,0)</f>
        <v>0</v>
      </c>
      <c r="AE9" s="86">
        <f>IF(G30=E48,6,0)</f>
        <v>0</v>
      </c>
      <c r="AF9" s="86">
        <f>IF(G38=E48,6,0)</f>
        <v>0</v>
      </c>
      <c r="AG9" s="86">
        <f>IF(I12=E48,7,0)</f>
        <v>0</v>
      </c>
      <c r="AH9" s="86">
        <f>IF(I16=E48,7,0)</f>
        <v>0</v>
      </c>
      <c r="AI9" s="86">
        <f>IF(I20=E48,7,0)</f>
        <v>0</v>
      </c>
      <c r="AJ9" s="86">
        <f>IF(I24=E48,7,0)</f>
        <v>0</v>
      </c>
      <c r="AK9" s="86">
        <f>IF(I28=E48,7,0)</f>
        <v>0</v>
      </c>
      <c r="AL9" s="86">
        <f>IF(I32=E48,7,0)</f>
        <v>0</v>
      </c>
      <c r="AM9" s="86">
        <f>IF(I36=E48,7,0)</f>
        <v>0</v>
      </c>
      <c r="AN9" s="86">
        <f>IF(I40=E48,7,0)</f>
        <v>0</v>
      </c>
      <c r="AO9" s="86">
        <f>IF(K12=E48,8,0)</f>
        <v>0</v>
      </c>
      <c r="AP9" s="86">
        <f>IF(K14=E48,8,0)</f>
        <v>0</v>
      </c>
      <c r="AQ9" s="86">
        <f>IF(K16=E48,8,0)</f>
        <v>0</v>
      </c>
      <c r="AR9" s="86">
        <f>IF(K18=E48,8,0)</f>
        <v>0</v>
      </c>
      <c r="AS9" s="86">
        <f>IF(K20=E48,8,0)</f>
        <v>0</v>
      </c>
      <c r="AT9" s="86">
        <f>IF(K22=E48,8,0)</f>
        <v>0</v>
      </c>
      <c r="AU9" s="86">
        <f>IF(K24=E48,8,0)</f>
        <v>0</v>
      </c>
      <c r="AV9" s="86">
        <f>IF(K26=E48,8,0)</f>
        <v>0</v>
      </c>
      <c r="AW9" s="86">
        <f>IF(K28=E48,8,0)</f>
        <v>0</v>
      </c>
      <c r="AX9" s="86">
        <f>IF(K30=E48,8,0)</f>
        <v>0</v>
      </c>
      <c r="AY9" s="86">
        <f>IF(K32=E48,8,0)</f>
        <v>0</v>
      </c>
      <c r="AZ9" s="86">
        <f>IF(K34=E48,8,0)</f>
        <v>0</v>
      </c>
      <c r="BA9" s="86">
        <f>IF(K36=E48,8,0)</f>
        <v>0</v>
      </c>
      <c r="BB9" s="86">
        <f>IF(K38=E48,8,0)</f>
        <v>0</v>
      </c>
      <c r="BC9" s="86">
        <f>IF(K40=E48,8,0)</f>
        <v>0</v>
      </c>
      <c r="BD9" s="86">
        <f>IF(K42=E48,8,0)</f>
        <v>0</v>
      </c>
      <c r="BJ9" s="129"/>
    </row>
    <row r="10" spans="2:63" ht="12" customHeight="1" thickBot="1">
      <c r="B10" s="545"/>
      <c r="C10" s="545"/>
      <c r="D10" s="545"/>
      <c r="E10" s="545"/>
      <c r="F10" s="545"/>
      <c r="G10" s="545"/>
      <c r="H10" s="545"/>
      <c r="I10" s="545"/>
      <c r="J10" s="545"/>
      <c r="K10" s="545"/>
      <c r="L10" s="552"/>
      <c r="M10" s="463"/>
      <c r="N10" s="559"/>
      <c r="O10" s="560"/>
      <c r="P10" s="560"/>
      <c r="Q10" s="561"/>
      <c r="R10" s="83"/>
      <c r="S10" s="578"/>
      <c r="T10" s="579"/>
      <c r="U10" s="579"/>
      <c r="V10" s="591"/>
      <c r="W10" s="107"/>
      <c r="X10" s="80" t="s">
        <v>101</v>
      </c>
      <c r="Y10" s="86">
        <f>IF(B28=E64,3,0)</f>
        <v>0</v>
      </c>
      <c r="Z10" s="86">
        <f>IF(C20=E64,4,0)</f>
        <v>0</v>
      </c>
      <c r="AA10" s="86">
        <f>IF(E16=E64,5,0)</f>
        <v>0</v>
      </c>
      <c r="AB10" s="86">
        <f>IF(E32=E64,5,0)</f>
        <v>0</v>
      </c>
      <c r="AC10" s="86">
        <f>IF(G14=E64,6,0)</f>
        <v>0</v>
      </c>
      <c r="AD10" s="86">
        <f>IF(G22=E64,6,0)</f>
        <v>0</v>
      </c>
      <c r="AE10" s="86">
        <f>IF(G30=E64,6,0)</f>
        <v>0</v>
      </c>
      <c r="AF10" s="86">
        <f>IF(G38=E64,6,0)</f>
        <v>0</v>
      </c>
      <c r="AG10" s="86">
        <f>IF(I12=E64,7,0)</f>
        <v>0</v>
      </c>
      <c r="AH10" s="86">
        <f>IF(I16=E64,7,0)</f>
        <v>0</v>
      </c>
      <c r="AI10" s="86">
        <f>IF(I20=E64,7,0)</f>
        <v>0</v>
      </c>
      <c r="AJ10" s="86">
        <f>IF(I24=E64,7,0)</f>
        <v>0</v>
      </c>
      <c r="AK10" s="86">
        <f>IF(I28=E64,7,0)</f>
        <v>0</v>
      </c>
      <c r="AL10" s="86">
        <f>IF(I32=E64,7,0)</f>
        <v>0</v>
      </c>
      <c r="AM10" s="86">
        <f>IF(I36=E64,7,0)</f>
        <v>0</v>
      </c>
      <c r="AN10" s="86">
        <f>IF(I40=E64,7,0)</f>
        <v>0</v>
      </c>
      <c r="AO10" s="86">
        <f>IF(K12=E64,8,0)</f>
        <v>0</v>
      </c>
      <c r="AP10" s="86">
        <f>IF(K14=E64,8,0)</f>
        <v>0</v>
      </c>
      <c r="AQ10" s="86">
        <f>IF(K16=E64,8,0)</f>
        <v>0</v>
      </c>
      <c r="AR10" s="86">
        <f>IF(K18=E64,8,0)</f>
        <v>0</v>
      </c>
      <c r="AS10" s="86">
        <f>IF(K20=E64,8,0)</f>
        <v>0</v>
      </c>
      <c r="AT10" s="86">
        <f>IF(K22=E64,8,0)</f>
        <v>0</v>
      </c>
      <c r="AU10" s="86">
        <f>IF(K24=E64,8,0)</f>
        <v>0</v>
      </c>
      <c r="AV10" s="86">
        <f>IF(K26=E64,8,0)</f>
        <v>0</v>
      </c>
      <c r="AW10" s="86">
        <f>IF(K28=E64,8,0)</f>
        <v>0</v>
      </c>
      <c r="AX10" s="86">
        <f>IF(K30=E64,8,0)</f>
        <v>0</v>
      </c>
      <c r="AY10" s="86">
        <f>IF(K32=E64,8,0)</f>
        <v>0</v>
      </c>
      <c r="AZ10" s="86">
        <f>IF(K34=E64,8,0)</f>
        <v>0</v>
      </c>
      <c r="BA10" s="86">
        <f>IF(K36=E64,8,0)</f>
        <v>0</v>
      </c>
      <c r="BB10" s="86">
        <f>IF(K38=E64,8,0)</f>
        <v>0</v>
      </c>
      <c r="BC10" s="86">
        <f>IF(K40=E64,8,0)</f>
        <v>0</v>
      </c>
      <c r="BD10" s="86">
        <f>IF(K42=E64,8,0)</f>
        <v>0</v>
      </c>
      <c r="BJ10" s="129"/>
    </row>
    <row r="11" spans="2:63" ht="12" customHeight="1" thickTop="1">
      <c r="B11" s="368">
        <v>1</v>
      </c>
      <c r="C11" s="379">
        <v>2</v>
      </c>
      <c r="D11" s="334">
        <v>3</v>
      </c>
      <c r="E11" s="390"/>
      <c r="F11" s="347">
        <v>5</v>
      </c>
      <c r="G11" s="391"/>
      <c r="H11" s="347">
        <v>9</v>
      </c>
      <c r="I11" s="348" t="str">
        <f>LOOKUP(G14,始祖牛ﾃﾞｰﾀ!$A$6:$A$6335,始祖牛ﾃﾞｰﾀ!$E$6:$E$6335)</f>
        <v>気高</v>
      </c>
      <c r="J11" s="179">
        <v>17</v>
      </c>
      <c r="K11" s="349" t="str">
        <f>LOOKUP(I12,始祖牛ﾃﾞｰﾀ!$A$6:$A$6335,始祖牛ﾃﾞｰﾀ!$E$6:$E$6335)</f>
        <v>豊参</v>
      </c>
      <c r="L11" s="296"/>
      <c r="M11" s="328" t="str">
        <f>LOOKUP(K12,始祖牛ﾃﾞｰﾀ!$A$6:$A$6335,始祖牛ﾃﾞｰﾀ!$E$6:$E$6335)</f>
        <v>第５栄光</v>
      </c>
      <c r="N11" s="533" t="s">
        <v>102</v>
      </c>
      <c r="O11" s="518">
        <f>SUM(BI133:BI164)*100</f>
        <v>7.0364746093750004</v>
      </c>
      <c r="P11" s="518"/>
      <c r="Q11" s="539" t="s">
        <v>99</v>
      </c>
      <c r="R11" s="83"/>
      <c r="S11" s="460">
        <v>1</v>
      </c>
      <c r="T11" s="464" t="str">
        <f ca="1">IF(BG76="","",LOOKUP(BG76,始祖牛ﾃﾞｰﾀ!$A$6:$A$6335,始祖牛ﾃﾞｰﾀ!$B$6:$B$6335))</f>
        <v>第２０平茂</v>
      </c>
      <c r="U11" s="464"/>
      <c r="V11" s="541"/>
      <c r="W11" s="107"/>
      <c r="X11" s="80" t="s">
        <v>103</v>
      </c>
      <c r="Y11" s="86">
        <f>IF(B28=G46,4,0)</f>
        <v>0</v>
      </c>
      <c r="Z11" s="86">
        <f>IF(C20=G46,5,0)</f>
        <v>0</v>
      </c>
      <c r="AA11" s="86">
        <f>IF(E16=G46,6,0)</f>
        <v>0</v>
      </c>
      <c r="AB11" s="86">
        <f>IF(E32=G46,6,0)</f>
        <v>0</v>
      </c>
      <c r="AC11" s="86">
        <f>IF(G14=G46,7,0)</f>
        <v>0</v>
      </c>
      <c r="AD11" s="86">
        <f>IF(G22=G46,7,0)</f>
        <v>0</v>
      </c>
      <c r="AE11" s="86">
        <f>IF(G30=G46,7,0)</f>
        <v>0</v>
      </c>
      <c r="AF11" s="86">
        <f>IF(G38=G46,7,0)</f>
        <v>0</v>
      </c>
      <c r="AG11" s="86">
        <f>IF(I12=G46,8,0)</f>
        <v>0</v>
      </c>
      <c r="AH11" s="86">
        <f>IF(I16=G46,8,0)</f>
        <v>0</v>
      </c>
      <c r="AI11" s="86">
        <f>IF(I20=G46,8,0)</f>
        <v>0</v>
      </c>
      <c r="AJ11" s="86">
        <f>IF(I24=G46,8,0)</f>
        <v>0</v>
      </c>
      <c r="AK11" s="86">
        <f>IF(I28=G46,8,0)</f>
        <v>0</v>
      </c>
      <c r="AL11" s="86">
        <f>IF(I32=G46,8,0)</f>
        <v>0</v>
      </c>
      <c r="AM11" s="86">
        <f>IF(I36=G46,8,0)</f>
        <v>0</v>
      </c>
      <c r="AN11" s="86">
        <f>IF(I40=G46,8,0)</f>
        <v>0</v>
      </c>
      <c r="AO11" s="86">
        <f>IF(K12=G46,9,0)</f>
        <v>0</v>
      </c>
      <c r="AP11" s="86">
        <f>IF(K14=G46,9,0)</f>
        <v>0</v>
      </c>
      <c r="AQ11" s="86">
        <f>IF(K16=G46,9,0)</f>
        <v>0</v>
      </c>
      <c r="AR11" s="86">
        <f>IF(K18=G46,9,0)</f>
        <v>0</v>
      </c>
      <c r="AS11" s="86">
        <f>IF(K20=G46,9,0)</f>
        <v>0</v>
      </c>
      <c r="AT11" s="86">
        <f>IF(K22=G46,9,0)</f>
        <v>0</v>
      </c>
      <c r="AU11" s="86">
        <f>IF(K24=G46,9,0)</f>
        <v>0</v>
      </c>
      <c r="AV11" s="86">
        <f>IF(K26=G46,9,0)</f>
        <v>0</v>
      </c>
      <c r="AW11" s="86">
        <f>IF(K28=G46,9,0)</f>
        <v>0</v>
      </c>
      <c r="AX11" s="86">
        <f>IF(K30=G46,9,0)</f>
        <v>0</v>
      </c>
      <c r="AY11" s="86">
        <f>IF(K32=G46,9,0)</f>
        <v>0</v>
      </c>
      <c r="AZ11" s="86">
        <f>IF(K34=G46,9,0)</f>
        <v>0</v>
      </c>
      <c r="BA11" s="86">
        <f>IF(K36=G46,9,0)</f>
        <v>0</v>
      </c>
      <c r="BB11" s="86">
        <f>IF(K38=G46,9,0)</f>
        <v>0</v>
      </c>
      <c r="BC11" s="86">
        <f>IF(K40=G46,9,0)</f>
        <v>0</v>
      </c>
      <c r="BD11" s="86">
        <f>IF(K42=G46,9,0)</f>
        <v>0</v>
      </c>
    </row>
    <row r="12" spans="2:63" ht="12" customHeight="1" thickBot="1">
      <c r="B12" s="369"/>
      <c r="C12" s="380"/>
      <c r="D12" s="334"/>
      <c r="E12" s="335"/>
      <c r="F12" s="553" t="str">
        <f>LOOKUP(E16,始祖牛ﾃﾞｰﾀ!$A$6:$A$6335,始祖牛ﾃﾞｰﾀ!$E$6:$E$6335)</f>
        <v>第２０平茂</v>
      </c>
      <c r="G12" s="554"/>
      <c r="H12" s="347"/>
      <c r="I12" s="350" t="str">
        <f>LOOKUP(G14,始祖牛ﾃﾞｰﾀ!$A$6:$A$6335,始祖牛ﾃﾞｰﾀ!$D$6:$D$6335)</f>
        <v>けだか</v>
      </c>
      <c r="J12" s="89"/>
      <c r="K12" s="351" t="str">
        <f>LOOKUP(I12,始祖牛ﾃﾞｰﾀ!$A$6:$A$6335,始祖牛ﾃﾞｰﾀ!$D$6:$D$6335)</f>
        <v>とよさん</v>
      </c>
      <c r="L12" s="250"/>
      <c r="M12" s="197" t="str">
        <f>LOOKUP(I12,始祖牛ﾃﾞｰﾀ!$A$6:$A$6335,始祖牛ﾃﾞｰﾀ!$G$6:$G$6335)</f>
        <v>錦福</v>
      </c>
      <c r="N12" s="534"/>
      <c r="O12" s="519"/>
      <c r="P12" s="519"/>
      <c r="Q12" s="540"/>
      <c r="R12" s="83"/>
      <c r="S12" s="460"/>
      <c r="T12" s="467"/>
      <c r="U12" s="467"/>
      <c r="V12" s="542"/>
      <c r="W12" s="107"/>
      <c r="X12" s="80" t="s">
        <v>104</v>
      </c>
      <c r="Y12" s="86">
        <f>IF(B28=G54,4,0)</f>
        <v>0</v>
      </c>
      <c r="Z12" s="86">
        <f>IF(C20=G54,5,0)</f>
        <v>0</v>
      </c>
      <c r="AA12" s="86">
        <f>IF(E16=G54,6,0)</f>
        <v>0</v>
      </c>
      <c r="AB12" s="86">
        <f>IF(E32=G54,6,0)</f>
        <v>0</v>
      </c>
      <c r="AC12" s="86">
        <f>IF(G14=G54,7,0)</f>
        <v>0</v>
      </c>
      <c r="AD12" s="86">
        <f>IF(G22=G54,7,0)</f>
        <v>0</v>
      </c>
      <c r="AE12" s="86">
        <f>IF(G30=G54,7,0)</f>
        <v>0</v>
      </c>
      <c r="AF12" s="86">
        <f>IF(G38=G54,7,0)</f>
        <v>0</v>
      </c>
      <c r="AG12" s="86">
        <f>IF(I12=G54,8,0)</f>
        <v>0</v>
      </c>
      <c r="AH12" s="86">
        <f>IF(I16=G54,8,0)</f>
        <v>0</v>
      </c>
      <c r="AI12" s="86">
        <f>IF(I20=G54,8,0)</f>
        <v>0</v>
      </c>
      <c r="AJ12" s="86">
        <f>IF(I24=G54,8,0)</f>
        <v>0</v>
      </c>
      <c r="AK12" s="86">
        <f>IF(I28=G54,8,0)</f>
        <v>0</v>
      </c>
      <c r="AL12" s="86">
        <f>IF(I32=G54,8,0)</f>
        <v>0</v>
      </c>
      <c r="AM12" s="86">
        <f>IF(I36=G54,8,0)</f>
        <v>0</v>
      </c>
      <c r="AN12" s="86">
        <f>IF(I40=G54,8,0)</f>
        <v>0</v>
      </c>
      <c r="AO12" s="86">
        <f>IF(K12=G54,9,0)</f>
        <v>0</v>
      </c>
      <c r="AP12" s="86">
        <f>IF(K14=G54,9,0)</f>
        <v>0</v>
      </c>
      <c r="AQ12" s="86">
        <f>IF(K16=G54,9,0)</f>
        <v>0</v>
      </c>
      <c r="AR12" s="86">
        <f>IF(K18=G54,9,0)</f>
        <v>0</v>
      </c>
      <c r="AS12" s="86">
        <f>IF(K20=G54,9,0)</f>
        <v>0</v>
      </c>
      <c r="AT12" s="86">
        <f>IF(K22=G54,9,0)</f>
        <v>0</v>
      </c>
      <c r="AU12" s="86">
        <f>IF(K24=G54,9,0)</f>
        <v>0</v>
      </c>
      <c r="AV12" s="86">
        <f>IF(K26=G54,9,0)</f>
        <v>0</v>
      </c>
      <c r="AW12" s="86">
        <f>IF(K28=G54,9,0)</f>
        <v>0</v>
      </c>
      <c r="AX12" s="86">
        <f>IF(K30=G54,9,0)</f>
        <v>0</v>
      </c>
      <c r="AY12" s="86">
        <f>IF(K32=G54,9,0)</f>
        <v>0</v>
      </c>
      <c r="AZ12" s="86">
        <f>IF(K34=G54,9,0)</f>
        <v>0</v>
      </c>
      <c r="BA12" s="86">
        <f>IF(K36=G54,9,0)</f>
        <v>0</v>
      </c>
      <c r="BB12" s="86">
        <f>IF(K38=G54,9,0)</f>
        <v>0</v>
      </c>
      <c r="BC12" s="86">
        <f>IF(K40=G54,9,0)</f>
        <v>0</v>
      </c>
      <c r="BD12" s="86">
        <f>IF(K42=G54,9,0)</f>
        <v>0</v>
      </c>
    </row>
    <row r="13" spans="2:63" ht="12" customHeight="1">
      <c r="B13" s="369"/>
      <c r="C13" s="380"/>
      <c r="D13" s="334"/>
      <c r="E13" s="390"/>
      <c r="F13" s="553"/>
      <c r="G13" s="555"/>
      <c r="H13" s="352"/>
      <c r="I13" s="353"/>
      <c r="J13" s="354">
        <v>18</v>
      </c>
      <c r="K13" s="355" t="str">
        <f>LOOKUP(G14,始祖牛ﾃﾞｰﾀ!$A$6:$A$6335,始祖牛ﾃﾞｰﾀ!$G$6:$G$6335)</f>
        <v>気高</v>
      </c>
      <c r="L13" s="251"/>
      <c r="M13" s="252" t="str">
        <f>LOOKUP(K14,始祖牛ﾃﾞｰﾀ!$A$6:$A$6335,始祖牛ﾃﾞｰﾀ!$E$6:$E$6335)</f>
        <v>豊参</v>
      </c>
      <c r="N13" s="478">
        <v>1</v>
      </c>
      <c r="O13" s="520" t="str">
        <f ca="1">IF(BG167="","",LOOKUP(BG167,始祖牛ﾃﾞｰﾀ!$A$6:$A$6335,始祖牛ﾃﾞｰﾀ!$B$6:$B$6335))</f>
        <v>第２０平茂</v>
      </c>
      <c r="P13" s="521"/>
      <c r="Q13" s="522"/>
      <c r="R13" s="83"/>
      <c r="S13" s="460"/>
      <c r="T13" s="586">
        <f ca="1">IF(D89=0,"",D89)</f>
        <v>11</v>
      </c>
      <c r="U13" s="592">
        <f ca="1">IF(E89=0,"",E89)</f>
        <v>1.751708984375</v>
      </c>
      <c r="V13" s="589" t="s">
        <v>99</v>
      </c>
      <c r="W13" s="107"/>
      <c r="X13" s="80" t="s">
        <v>105</v>
      </c>
      <c r="Y13" s="86">
        <f>IF(B28=G62,4,0)</f>
        <v>0</v>
      </c>
      <c r="Z13" s="86">
        <f>IF(C20=G62,5,0)</f>
        <v>0</v>
      </c>
      <c r="AA13" s="86">
        <f>IF(E16=G62,6,0)</f>
        <v>0</v>
      </c>
      <c r="AB13" s="86">
        <f>IF(E32=G62,6,0)</f>
        <v>0</v>
      </c>
      <c r="AC13" s="86">
        <f>IF(G14=G62,7,0)</f>
        <v>0</v>
      </c>
      <c r="AD13" s="86">
        <f>IF(G22=G62,7,0)</f>
        <v>0</v>
      </c>
      <c r="AE13" s="86">
        <f>IF(G30=G62,7,0)</f>
        <v>0</v>
      </c>
      <c r="AF13" s="86">
        <f>IF(G38=G62,7,0)</f>
        <v>0</v>
      </c>
      <c r="AG13" s="86">
        <f>IF(I12=G62,8,0)</f>
        <v>0</v>
      </c>
      <c r="AH13" s="86">
        <f>IF(I16=G62,8,0)</f>
        <v>0</v>
      </c>
      <c r="AI13" s="86">
        <f>IF(I20=G62,8,0)</f>
        <v>0</v>
      </c>
      <c r="AJ13" s="86">
        <f>IF(I24=G62,8,0)</f>
        <v>0</v>
      </c>
      <c r="AK13" s="86">
        <f>IF(I28=G62,8,0)</f>
        <v>0</v>
      </c>
      <c r="AL13" s="86">
        <f>IF(I32=G62,8,0)</f>
        <v>0</v>
      </c>
      <c r="AM13" s="86">
        <f>IF(I36=G62,8,0)</f>
        <v>0</v>
      </c>
      <c r="AN13" s="86">
        <f>IF(I40=G62,8,0)</f>
        <v>0</v>
      </c>
      <c r="AO13" s="86">
        <f>IF(K12=G62,9,0)</f>
        <v>0</v>
      </c>
      <c r="AP13" s="86">
        <f>IF(K14=G62,9,0)</f>
        <v>0</v>
      </c>
      <c r="AQ13" s="86">
        <f>IF(K16=G62,9,0)</f>
        <v>0</v>
      </c>
      <c r="AR13" s="86">
        <f>IF(K18=G62,9,0)</f>
        <v>0</v>
      </c>
      <c r="AS13" s="86">
        <f>IF(K20=G62,9,0)</f>
        <v>0</v>
      </c>
      <c r="AT13" s="86">
        <f>IF(K22=G62,9,0)</f>
        <v>0</v>
      </c>
      <c r="AU13" s="86">
        <f>IF(K24=G62,9,0)</f>
        <v>0</v>
      </c>
      <c r="AV13" s="86">
        <f>IF(K26=G62,9,0)</f>
        <v>0</v>
      </c>
      <c r="AW13" s="86">
        <f>IF(K28=G62,9,0)</f>
        <v>0</v>
      </c>
      <c r="AX13" s="86">
        <f>IF(K30=G62,9,0)</f>
        <v>0</v>
      </c>
      <c r="AY13" s="86">
        <f>IF(K32=G62,9,0)</f>
        <v>0</v>
      </c>
      <c r="AZ13" s="86">
        <f>IF(K34=G62,9,0)</f>
        <v>0</v>
      </c>
      <c r="BA13" s="86">
        <f>IF(K36=G62,9,0)</f>
        <v>0</v>
      </c>
      <c r="BB13" s="86">
        <f>IF(K38=G62,9,0)</f>
        <v>0</v>
      </c>
      <c r="BC13" s="86">
        <f>IF(K40=G62,9,0)</f>
        <v>0</v>
      </c>
      <c r="BD13" s="86">
        <f>IF(K42=G62,9,0)</f>
        <v>0</v>
      </c>
      <c r="BJ13" s="129"/>
    </row>
    <row r="14" spans="2:63" ht="12" customHeight="1">
      <c r="B14" s="369"/>
      <c r="C14" s="380"/>
      <c r="D14" s="482" t="str">
        <f>LOOKUP(C20,始祖牛ﾃﾞｰﾀ!$A$6:$A$6335,始祖牛ﾃﾞｰﾀ!$E$6:$E$6335)</f>
        <v>平茂勝</v>
      </c>
      <c r="E14" s="483"/>
      <c r="F14" s="347"/>
      <c r="G14" s="356" t="str">
        <f>LOOKUP(E16,始祖牛ﾃﾞｰﾀ!$A$6:$A$6335,始祖牛ﾃﾞｰﾀ!$D$6:$D$6335)</f>
        <v>だい２０ひらしげ</v>
      </c>
      <c r="H14" s="357"/>
      <c r="I14" s="358"/>
      <c r="J14" s="359"/>
      <c r="K14" s="351" t="str">
        <f>LOOKUP(G14,始祖牛ﾃﾞｰﾀ!$A$6:$A$6335,始祖牛ﾃﾞｰﾀ!$F$6:$F$6335)</f>
        <v>けだか</v>
      </c>
      <c r="L14" s="250"/>
      <c r="M14" s="197" t="str">
        <f>LOOKUP(G14,始祖牛ﾃﾞｰﾀ!$A$6:$A$6335,始祖牛ﾃﾞｰﾀ!$I$6:$I$6335)</f>
        <v>橋本</v>
      </c>
      <c r="N14" s="474"/>
      <c r="O14" s="466"/>
      <c r="P14" s="467"/>
      <c r="Q14" s="468"/>
      <c r="R14" s="83"/>
      <c r="S14" s="460"/>
      <c r="T14" s="588"/>
      <c r="U14" s="594"/>
      <c r="V14" s="591"/>
      <c r="W14" s="107"/>
      <c r="X14" s="80" t="s">
        <v>106</v>
      </c>
      <c r="Y14" s="86">
        <f>IF(B28=G70,4,0)</f>
        <v>0</v>
      </c>
      <c r="Z14" s="86">
        <f>IF(C20=G70,5,0)</f>
        <v>0</v>
      </c>
      <c r="AA14" s="86">
        <f>IF(E16=G70,6,0)</f>
        <v>0</v>
      </c>
      <c r="AB14" s="86">
        <f>IF(E32=G70,6,0)</f>
        <v>0</v>
      </c>
      <c r="AC14" s="86">
        <f>IF(G14=G70,7,0)</f>
        <v>0</v>
      </c>
      <c r="AD14" s="86">
        <f>IF(G22=G70,7,0)</f>
        <v>0</v>
      </c>
      <c r="AE14" s="86">
        <f>IF(G30=G70,7,0)</f>
        <v>0</v>
      </c>
      <c r="AF14" s="86">
        <f>IF(G38=G70,7,0)</f>
        <v>0</v>
      </c>
      <c r="AG14" s="86">
        <f>IF(I12=G70,8,0)</f>
        <v>0</v>
      </c>
      <c r="AH14" s="86">
        <f>IF(I16=G70,8,0)</f>
        <v>0</v>
      </c>
      <c r="AI14" s="86">
        <f>IF(I20=G70,8,0)</f>
        <v>0</v>
      </c>
      <c r="AJ14" s="86">
        <f>IF(I24=G70,8,0)</f>
        <v>0</v>
      </c>
      <c r="AK14" s="86">
        <f>IF(I28=G70,8,0)</f>
        <v>0</v>
      </c>
      <c r="AL14" s="86">
        <f>IF(I32=G70,8,0)</f>
        <v>0</v>
      </c>
      <c r="AM14" s="86">
        <f>IF(I36=G70,8,0)</f>
        <v>0</v>
      </c>
      <c r="AN14" s="86">
        <f>IF(I40=G70,8,0)</f>
        <v>0</v>
      </c>
      <c r="AO14" s="86">
        <f>IF(K12=G70,9,0)</f>
        <v>0</v>
      </c>
      <c r="AP14" s="86">
        <f>IF(K14=G70,9,0)</f>
        <v>0</v>
      </c>
      <c r="AQ14" s="86">
        <f>IF(K16=G70,9,0)</f>
        <v>0</v>
      </c>
      <c r="AR14" s="86">
        <f>IF(K18=G70,9,0)</f>
        <v>0</v>
      </c>
      <c r="AS14" s="86">
        <f>IF(K20=G70,9,0)</f>
        <v>0</v>
      </c>
      <c r="AT14" s="86">
        <f>IF(K22=G70,9,0)</f>
        <v>0</v>
      </c>
      <c r="AU14" s="86">
        <f>IF(K24=G70,9,0)</f>
        <v>0</v>
      </c>
      <c r="AV14" s="86">
        <f>IF(K26=G70,9,0)</f>
        <v>0</v>
      </c>
      <c r="AW14" s="86">
        <f>IF(K28=G70,9,0)</f>
        <v>0</v>
      </c>
      <c r="AX14" s="86">
        <f>IF(K30=G70,9,0)</f>
        <v>0</v>
      </c>
      <c r="AY14" s="86">
        <f>IF(K32=G70,9,0)</f>
        <v>0</v>
      </c>
      <c r="AZ14" s="86">
        <f>IF(K34=G70,9,0)</f>
        <v>0</v>
      </c>
      <c r="BA14" s="86">
        <f>IF(K36=G70,9,0)</f>
        <v>0</v>
      </c>
      <c r="BB14" s="86">
        <f>IF(K38=G70,9,0)</f>
        <v>0</v>
      </c>
      <c r="BC14" s="86">
        <f>IF(K40=G70,9,0)</f>
        <v>0</v>
      </c>
      <c r="BD14" s="86">
        <f>IF(K42=G70,9,0)</f>
        <v>0</v>
      </c>
      <c r="BJ14" s="129"/>
    </row>
    <row r="15" spans="2:63" ht="12" customHeight="1">
      <c r="B15" s="369"/>
      <c r="C15" s="381"/>
      <c r="D15" s="482"/>
      <c r="E15" s="484"/>
      <c r="F15" s="352"/>
      <c r="G15" s="392"/>
      <c r="H15" s="179">
        <v>10</v>
      </c>
      <c r="I15" s="348" t="str">
        <f>LOOKUP(E16,始祖牛ﾃﾞｰﾀ!$A$6:$A$6335,始祖牛ﾃﾞｰﾀ!$G$6:$G$6335)</f>
        <v>宝勝</v>
      </c>
      <c r="J15" s="354">
        <v>19</v>
      </c>
      <c r="K15" s="355" t="str">
        <f>LOOKUP(I16,始祖牛ﾃﾞｰﾀ!$A$6:$A$6335,始祖牛ﾃﾞｰﾀ!$E$6:$E$6335)</f>
        <v>第８気高</v>
      </c>
      <c r="L15" s="251"/>
      <c r="M15" s="252" t="str">
        <f>LOOKUP(K16,始祖牛ﾃﾞｰﾀ!$A$6:$A$6335,始祖牛ﾃﾞｰﾀ!$E$6:$E$6335)</f>
        <v>気高</v>
      </c>
      <c r="N15" s="474"/>
      <c r="O15" s="471">
        <f ca="1">IF(D178=0,"",D178)</f>
        <v>4</v>
      </c>
      <c r="P15" s="469">
        <f ca="1">IF(E178=0,"",E178)</f>
        <v>3.753662109375</v>
      </c>
      <c r="Q15" s="537" t="s">
        <v>99</v>
      </c>
      <c r="R15" s="83"/>
      <c r="S15" s="460">
        <v>2</v>
      </c>
      <c r="T15" s="464" t="str">
        <f ca="1">IF(BG77="","",LOOKUP(BG77,始祖牛ﾃﾞｰﾀ!$A$6:$A$6335,始祖牛ﾃﾞｰﾀ!$B$6:$B$6335))</f>
        <v>平茂勝</v>
      </c>
      <c r="U15" s="464"/>
      <c r="V15" s="541"/>
      <c r="W15" s="107"/>
      <c r="X15" s="80" t="s">
        <v>107</v>
      </c>
      <c r="Y15" s="86">
        <f>IF(B28=I44,5,0)</f>
        <v>0</v>
      </c>
      <c r="Z15" s="86">
        <f>IF(C20=I44,6,0)</f>
        <v>0</v>
      </c>
      <c r="AA15" s="86">
        <f>IF(E16=I44,7,0)</f>
        <v>0</v>
      </c>
      <c r="AB15" s="86">
        <f>IF(E32=I44,7,0)</f>
        <v>0</v>
      </c>
      <c r="AC15" s="86">
        <f>IF(G14=I44,8,0)</f>
        <v>0</v>
      </c>
      <c r="AD15" s="86">
        <f>IF(G22=I44,8,0)</f>
        <v>0</v>
      </c>
      <c r="AE15" s="86">
        <f>IF(G30=I44,8,0)</f>
        <v>0</v>
      </c>
      <c r="AF15" s="86">
        <f>IF(G38=I44,8,0)</f>
        <v>0</v>
      </c>
      <c r="AG15" s="86">
        <f>IF(I12=I44,9,0)</f>
        <v>0</v>
      </c>
      <c r="AH15" s="86">
        <f>IF(I16=I44,9,0)</f>
        <v>0</v>
      </c>
      <c r="AI15" s="86">
        <f>IF(I20=I44,9,0)</f>
        <v>0</v>
      </c>
      <c r="AJ15" s="86">
        <f>IF(I24=I44,9,0)</f>
        <v>0</v>
      </c>
      <c r="AK15" s="86">
        <f>IF(I28=I44,9,0)</f>
        <v>0</v>
      </c>
      <c r="AL15" s="86">
        <f>IF(I32=I44,9,0)</f>
        <v>0</v>
      </c>
      <c r="AM15" s="86">
        <f>IF(I36=I44,9,0)</f>
        <v>0</v>
      </c>
      <c r="AN15" s="86">
        <f>IF(I40=I44,9,0)</f>
        <v>0</v>
      </c>
      <c r="AO15" s="86">
        <f>IF(K12=I44,10,0)</f>
        <v>0</v>
      </c>
      <c r="AP15" s="86">
        <f>IF(K14=I44,10,0)</f>
        <v>0</v>
      </c>
      <c r="AQ15" s="86">
        <f>IF(K16=I44,10,0)</f>
        <v>0</v>
      </c>
      <c r="AR15" s="86">
        <f>IF(K18=I44,10,0)</f>
        <v>0</v>
      </c>
      <c r="AS15" s="86">
        <f>IF(K20=I44,10,0)</f>
        <v>0</v>
      </c>
      <c r="AT15" s="86">
        <f>IF(K22=I44,10,0)</f>
        <v>0</v>
      </c>
      <c r="AU15" s="86">
        <f>IF(K24=I44,10,0)</f>
        <v>0</v>
      </c>
      <c r="AV15" s="86">
        <f>IF(K26=I44,10,0)</f>
        <v>0</v>
      </c>
      <c r="AW15" s="86">
        <f>IF(K28=I44,10,0)</f>
        <v>0</v>
      </c>
      <c r="AX15" s="86">
        <f>IF(K30=I44,10,0)</f>
        <v>0</v>
      </c>
      <c r="AY15" s="86">
        <f>IF(K32=I44,10,0)</f>
        <v>0</v>
      </c>
      <c r="AZ15" s="86">
        <f>IF(K34=I44,10,0)</f>
        <v>0</v>
      </c>
      <c r="BA15" s="86">
        <f>IF(K36=I44,10,0)</f>
        <v>0</v>
      </c>
      <c r="BB15" s="86">
        <f>IF(K38=I44,10,0)</f>
        <v>0</v>
      </c>
      <c r="BC15" s="86">
        <f>IF(K40=I44,10,0)</f>
        <v>0</v>
      </c>
      <c r="BD15" s="86">
        <f>IF(K42=I44,10,0)</f>
        <v>0</v>
      </c>
      <c r="BJ15" s="129"/>
    </row>
    <row r="16" spans="2:63" ht="12" customHeight="1">
      <c r="B16" s="369"/>
      <c r="C16" s="381"/>
      <c r="D16" s="334"/>
      <c r="E16" s="336" t="str">
        <f>LOOKUP(C20,始祖牛ﾃﾞｰﾀ!$A$6:$A$6335,始祖牛ﾃﾞｰﾀ!$D$6:$D$6335)</f>
        <v>ひらしげかつ</v>
      </c>
      <c r="F16" s="347"/>
      <c r="G16" s="329"/>
      <c r="H16" s="179"/>
      <c r="I16" s="350" t="str">
        <f>LOOKUP(E16,始祖牛ﾃﾞｰﾀ!$A$6:$A$6335,始祖牛ﾃﾞｰﾀ!$F$6:$F$6335)</f>
        <v>ほうしょう</v>
      </c>
      <c r="J16" s="89"/>
      <c r="K16" s="351" t="str">
        <f>LOOKUP(I16,始祖牛ﾃﾞｰﾀ!$A$6:$A$6335,始祖牛ﾃﾞｰﾀ!$D$6:$D$6335)</f>
        <v>だい８けだか</v>
      </c>
      <c r="L16" s="250"/>
      <c r="M16" s="197" t="str">
        <f>LOOKUP(I16,始祖牛ﾃﾞｰﾀ!$A$6:$A$6335,始祖牛ﾃﾞｰﾀ!$G$6:$G$6335)</f>
        <v>気高</v>
      </c>
      <c r="N16" s="475"/>
      <c r="O16" s="472"/>
      <c r="P16" s="470"/>
      <c r="Q16" s="538"/>
      <c r="R16" s="83"/>
      <c r="S16" s="460"/>
      <c r="T16" s="467"/>
      <c r="U16" s="467"/>
      <c r="V16" s="542"/>
      <c r="W16" s="107"/>
      <c r="X16" s="80" t="s">
        <v>108</v>
      </c>
      <c r="Y16" s="86">
        <f>IF(B28=I48,5,0)</f>
        <v>0</v>
      </c>
      <c r="Z16" s="86">
        <f>IF(C20=I48,6,0)</f>
        <v>0</v>
      </c>
      <c r="AA16" s="86">
        <f>IF(E16=I48,7,0)</f>
        <v>0</v>
      </c>
      <c r="AB16" s="86">
        <f>IF(E32=I48,7,0)</f>
        <v>0</v>
      </c>
      <c r="AC16" s="86">
        <f>IF(G14=I48,8,0)</f>
        <v>0</v>
      </c>
      <c r="AD16" s="86">
        <f>IF(G22=I48,8,0)</f>
        <v>0</v>
      </c>
      <c r="AE16" s="86">
        <f>IF(G30=I48,8,0)</f>
        <v>0</v>
      </c>
      <c r="AF16" s="86">
        <f>IF(G38=I48,8,0)</f>
        <v>0</v>
      </c>
      <c r="AG16" s="86">
        <f>IF(I12=I48,9,0)</f>
        <v>0</v>
      </c>
      <c r="AH16" s="86">
        <f>IF(I16=I48,9,0)</f>
        <v>0</v>
      </c>
      <c r="AI16" s="86">
        <f>IF(I20=I48,9,0)</f>
        <v>0</v>
      </c>
      <c r="AJ16" s="86">
        <f>IF(I24=I48,9,0)</f>
        <v>0</v>
      </c>
      <c r="AK16" s="86">
        <f>IF(I28=I48,9,0)</f>
        <v>0</v>
      </c>
      <c r="AL16" s="86">
        <f>IF(I32=I48,9,0)</f>
        <v>0</v>
      </c>
      <c r="AM16" s="86">
        <f>IF(I36=I48,9,0)</f>
        <v>0</v>
      </c>
      <c r="AN16" s="86">
        <f>IF(I40=I48,9,0)</f>
        <v>0</v>
      </c>
      <c r="AO16" s="86">
        <f>IF(K12=I48,10,0)</f>
        <v>0</v>
      </c>
      <c r="AP16" s="86">
        <f>IF(K14=I48,10,0)</f>
        <v>0</v>
      </c>
      <c r="AQ16" s="86">
        <f>IF(K16=I48,10,0)</f>
        <v>0</v>
      </c>
      <c r="AR16" s="86">
        <f>IF(K18=I48,10,0)</f>
        <v>0</v>
      </c>
      <c r="AS16" s="86">
        <f>IF(K20=I48,10,0)</f>
        <v>0</v>
      </c>
      <c r="AT16" s="86">
        <f>IF(K22=I48,10,0)</f>
        <v>0</v>
      </c>
      <c r="AU16" s="86">
        <f>IF(K24=I48,10,0)</f>
        <v>0</v>
      </c>
      <c r="AV16" s="86">
        <f>IF(K26=I48,10,0)</f>
        <v>0</v>
      </c>
      <c r="AW16" s="86">
        <f>IF(K28=I48,10,0)</f>
        <v>0</v>
      </c>
      <c r="AX16" s="86">
        <f>IF(K30=I48,10,0)</f>
        <v>0</v>
      </c>
      <c r="AY16" s="86">
        <f>IF(K32=I48,10,0)</f>
        <v>0</v>
      </c>
      <c r="AZ16" s="86">
        <f>IF(K34=I48,10,0)</f>
        <v>0</v>
      </c>
      <c r="BA16" s="86">
        <f>IF(K36=I48,10,0)</f>
        <v>0</v>
      </c>
      <c r="BB16" s="86">
        <f>IF(K38=I48,10,0)</f>
        <v>0</v>
      </c>
      <c r="BC16" s="86">
        <f>IF(K40=I48,10,0)</f>
        <v>0</v>
      </c>
      <c r="BD16" s="86">
        <f>IF(K42=I48,10,0)</f>
        <v>0</v>
      </c>
      <c r="BJ16" s="129"/>
    </row>
    <row r="17" spans="2:62" ht="12" customHeight="1">
      <c r="B17" s="369"/>
      <c r="C17" s="381"/>
      <c r="D17" s="334"/>
      <c r="E17" s="335"/>
      <c r="F17" s="347"/>
      <c r="G17" s="329"/>
      <c r="H17" s="352"/>
      <c r="I17" s="353"/>
      <c r="J17" s="354">
        <v>20</v>
      </c>
      <c r="K17" s="355" t="str">
        <f>LOOKUP(E16,始祖牛ﾃﾞｰﾀ!$A$6:$A$6335,始祖牛ﾃﾞｰﾀ!$I$6:$I$6335)</f>
        <v>福花５</v>
      </c>
      <c r="L17" s="251"/>
      <c r="M17" s="252" t="str">
        <f>LOOKUP(K18,始祖牛ﾃﾞｰﾀ!$A$6:$A$6335,始祖牛ﾃﾞｰﾀ!$E$6:$E$6335)</f>
        <v>豊川</v>
      </c>
      <c r="N17" s="473">
        <v>2</v>
      </c>
      <c r="O17" s="463" t="str">
        <f ca="1">IF(BG168="","",LOOKUP(BG168,始祖牛ﾃﾞｰﾀ!$A$6:$A$6335,始祖牛ﾃﾞｰﾀ!$B$6:$B$6335))</f>
        <v>神高福</v>
      </c>
      <c r="P17" s="464"/>
      <c r="Q17" s="465"/>
      <c r="R17" s="83"/>
      <c r="S17" s="460"/>
      <c r="T17" s="586">
        <f ca="1">IF(F89=0,"",F89)</f>
        <v>1</v>
      </c>
      <c r="U17" s="592">
        <f ca="1">IF(G89=0,"",G89)</f>
        <v>0.90390625000000002</v>
      </c>
      <c r="V17" s="589" t="s">
        <v>99</v>
      </c>
      <c r="W17" s="107"/>
      <c r="X17" s="80" t="s">
        <v>109</v>
      </c>
      <c r="Y17" s="86">
        <f>IF(B28=I52,5,0)</f>
        <v>0</v>
      </c>
      <c r="Z17" s="86">
        <f>IF(C20=I52,6,0)</f>
        <v>0</v>
      </c>
      <c r="AA17" s="86">
        <f>IF(E16=I52,7,0)</f>
        <v>0</v>
      </c>
      <c r="AB17" s="86">
        <f>IF(E32=I52,7,0)</f>
        <v>0</v>
      </c>
      <c r="AC17" s="86">
        <f>IF(G14=I52,8,0)</f>
        <v>0</v>
      </c>
      <c r="AD17" s="86">
        <f>IF(G22=I52,8,0)</f>
        <v>0</v>
      </c>
      <c r="AE17" s="86">
        <f>IF(G30=I52,8,0)</f>
        <v>0</v>
      </c>
      <c r="AF17" s="86">
        <f>IF(G38=I52,8,0)</f>
        <v>0</v>
      </c>
      <c r="AG17" s="86">
        <f>IF(I12=I52,9,0)</f>
        <v>0</v>
      </c>
      <c r="AH17" s="86">
        <f>IF(I16=I52,9,0)</f>
        <v>0</v>
      </c>
      <c r="AI17" s="86">
        <f>IF(I20=I52,9,0)</f>
        <v>0</v>
      </c>
      <c r="AJ17" s="86">
        <f>IF(I24=I52,9,0)</f>
        <v>0</v>
      </c>
      <c r="AK17" s="86">
        <f>IF(I28=I52,9,0)</f>
        <v>0</v>
      </c>
      <c r="AL17" s="86">
        <f>IF(I32=I52,9,0)</f>
        <v>0</v>
      </c>
      <c r="AM17" s="86">
        <f>IF(I36=I52,9,0)</f>
        <v>0</v>
      </c>
      <c r="AN17" s="86">
        <f>IF(I40=I52,9,0)</f>
        <v>0</v>
      </c>
      <c r="AO17" s="86">
        <f>IF(K12=I52,10,0)</f>
        <v>0</v>
      </c>
      <c r="AP17" s="86">
        <f>IF(K14=I52,10,0)</f>
        <v>0</v>
      </c>
      <c r="AQ17" s="86">
        <f>IF(K16=I52,10,0)</f>
        <v>0</v>
      </c>
      <c r="AR17" s="86">
        <f>IF(K18=I52,10,0)</f>
        <v>0</v>
      </c>
      <c r="AS17" s="86">
        <f>IF(K20=I52,10,0)</f>
        <v>0</v>
      </c>
      <c r="AT17" s="86">
        <f>IF(K22=I52,10,0)</f>
        <v>0</v>
      </c>
      <c r="AU17" s="86">
        <f>IF(K24=I52,10,0)</f>
        <v>0</v>
      </c>
      <c r="AV17" s="86">
        <f>IF(K26=I52,10,0)</f>
        <v>0</v>
      </c>
      <c r="AW17" s="86">
        <f>IF(K28=I52,10,0)</f>
        <v>0</v>
      </c>
      <c r="AX17" s="86">
        <f>IF(K30=I52,10,0)</f>
        <v>0</v>
      </c>
      <c r="AY17" s="86">
        <f>IF(K32=I52,10,0)</f>
        <v>0</v>
      </c>
      <c r="AZ17" s="86">
        <f>IF(K34=I52,10,0)</f>
        <v>0</v>
      </c>
      <c r="BA17" s="86">
        <f>IF(K36=I52,10,0)</f>
        <v>0</v>
      </c>
      <c r="BB17" s="86">
        <f>IF(K38=I52,10,0)</f>
        <v>0</v>
      </c>
      <c r="BC17" s="86">
        <f>IF(K40=I52,10,0)</f>
        <v>0</v>
      </c>
      <c r="BD17" s="86">
        <f>IF(K42=I52,10,0)</f>
        <v>0</v>
      </c>
      <c r="BJ17" s="129"/>
    </row>
    <row r="18" spans="2:62" ht="12" customHeight="1">
      <c r="B18" s="369"/>
      <c r="C18" s="480" t="str">
        <f>LOOKUP(B28,始祖牛ﾃﾞｰﾀ!$A$6:$A$6335,始祖牛ﾃﾞｰﾀ!$E$6:$E$6335)</f>
        <v>百合茂</v>
      </c>
      <c r="D18" s="334"/>
      <c r="E18" s="390"/>
      <c r="F18" s="357"/>
      <c r="G18" s="358"/>
      <c r="H18" s="357"/>
      <c r="I18" s="358"/>
      <c r="J18" s="359"/>
      <c r="K18" s="351" t="str">
        <f>LOOKUP(E16,始祖牛ﾃﾞｰﾀ!$A$6:$A$6335,始祖牛ﾃﾞｰﾀ!$H$6:$H$6335)</f>
        <v>ふくはな５</v>
      </c>
      <c r="L18" s="253"/>
      <c r="M18" s="196" t="str">
        <f>LOOKUP(E16,始祖牛ﾃﾞｰﾀ!$A$6:$A$6335,始祖牛ﾃﾞｰﾀ!$K$6:$K$6335)</f>
        <v>藤花（鹿児島）</v>
      </c>
      <c r="N18" s="474"/>
      <c r="O18" s="466"/>
      <c r="P18" s="467"/>
      <c r="Q18" s="468"/>
      <c r="R18" s="83"/>
      <c r="S18" s="460"/>
      <c r="T18" s="588"/>
      <c r="U18" s="594"/>
      <c r="V18" s="591"/>
      <c r="W18" s="107"/>
      <c r="X18" s="80" t="s">
        <v>110</v>
      </c>
      <c r="Y18" s="86">
        <f>IF(B28=I56,5,0)</f>
        <v>0</v>
      </c>
      <c r="Z18" s="86">
        <f>IF(C20=I56,6,0)</f>
        <v>0</v>
      </c>
      <c r="AA18" s="86">
        <f>IF(E16=I56,7,0)</f>
        <v>0</v>
      </c>
      <c r="AB18" s="86">
        <f>IF(E32=I56,7,0)</f>
        <v>0</v>
      </c>
      <c r="AC18" s="86">
        <f>IF(G14=I56,8,0)</f>
        <v>8</v>
      </c>
      <c r="AD18" s="86">
        <f>IF(G22=I56,8,0)</f>
        <v>0</v>
      </c>
      <c r="AE18" s="86">
        <f>IF(G30=I56,8,0)</f>
        <v>0</v>
      </c>
      <c r="AF18" s="86">
        <f>IF(G38=I56,8,0)</f>
        <v>0</v>
      </c>
      <c r="AG18" s="86">
        <f>IF(I12=I56,9,0)</f>
        <v>0</v>
      </c>
      <c r="AH18" s="86">
        <f>IF(I16=I56,9,0)</f>
        <v>0</v>
      </c>
      <c r="AI18" s="86">
        <f>IF(I20=I56,9,0)</f>
        <v>0</v>
      </c>
      <c r="AJ18" s="86">
        <f>IF(I24=I56,9,0)</f>
        <v>0</v>
      </c>
      <c r="AK18" s="86">
        <f>IF(I28=I56,9,0)</f>
        <v>0</v>
      </c>
      <c r="AL18" s="86">
        <f>IF(I32=I56,9,0)</f>
        <v>0</v>
      </c>
      <c r="AM18" s="86">
        <f>IF(I36=I56,9,0)</f>
        <v>0</v>
      </c>
      <c r="AN18" s="86">
        <f>IF(I40=I56,9,0)</f>
        <v>9</v>
      </c>
      <c r="AO18" s="86">
        <f>IF(K12=I56,10,0)</f>
        <v>0</v>
      </c>
      <c r="AP18" s="86">
        <f>IF(K14=I56,10,0)</f>
        <v>0</v>
      </c>
      <c r="AQ18" s="86">
        <f>IF(K16=I56,10,0)</f>
        <v>0</v>
      </c>
      <c r="AR18" s="86">
        <f>IF(K18=I56,10,0)</f>
        <v>0</v>
      </c>
      <c r="AS18" s="86">
        <f>IF(K20=I56,10,0)</f>
        <v>0</v>
      </c>
      <c r="AT18" s="86">
        <f>IF(K22=I56,10,0)</f>
        <v>0</v>
      </c>
      <c r="AU18" s="86">
        <f>IF(K24=I56,10,0)</f>
        <v>0</v>
      </c>
      <c r="AV18" s="86">
        <f>IF(K26=I56,10,0)</f>
        <v>10</v>
      </c>
      <c r="AW18" s="86">
        <f>IF(K28=I56,10,0)</f>
        <v>0</v>
      </c>
      <c r="AX18" s="86">
        <f>IF(K30=I56,10,0)</f>
        <v>10</v>
      </c>
      <c r="AY18" s="86">
        <f>IF(K32=I56,10,0)</f>
        <v>0</v>
      </c>
      <c r="AZ18" s="86">
        <f>IF(K34=I56,10,0)</f>
        <v>0</v>
      </c>
      <c r="BA18" s="86">
        <f>IF(K36=I56,10,0)</f>
        <v>0</v>
      </c>
      <c r="BB18" s="86">
        <f>IF(K38=I56,10,0)</f>
        <v>0</v>
      </c>
      <c r="BC18" s="86">
        <f>IF(K40=I56,10,0)</f>
        <v>0</v>
      </c>
      <c r="BD18" s="86">
        <f>IF(K42=I56,10,0)</f>
        <v>0</v>
      </c>
    </row>
    <row r="19" spans="2:62" ht="12" customHeight="1">
      <c r="B19" s="393"/>
      <c r="C19" s="480"/>
      <c r="D19" s="76"/>
      <c r="E19" s="394"/>
      <c r="F19" s="335">
        <v>6</v>
      </c>
      <c r="G19" s="390"/>
      <c r="H19" s="347">
        <v>11</v>
      </c>
      <c r="I19" s="348" t="str">
        <f>LOOKUP(G22,始祖牛ﾃﾞｰﾀ!$A$6:$A$6335,始祖牛ﾃﾞｰﾀ!$E$6:$E$6335)</f>
        <v>忠福</v>
      </c>
      <c r="J19" s="354">
        <v>21</v>
      </c>
      <c r="K19" s="355" t="str">
        <f>LOOKUP(I20,始祖牛ﾃﾞｰﾀ!$A$6:$A$6335,始祖牛ﾃﾞｰﾀ!$E$6:$E$6335)</f>
        <v>安美土井</v>
      </c>
      <c r="L19" s="360"/>
      <c r="M19" s="361" t="str">
        <f>LOOKUP(K20,始祖牛ﾃﾞｰﾀ!$A$6:$A$6335,始祖牛ﾃﾞｰﾀ!$E$6:$E$6335)</f>
        <v>田安土井</v>
      </c>
      <c r="N19" s="474"/>
      <c r="O19" s="471">
        <f ca="1">IF(F178=0,"",F178)</f>
        <v>1</v>
      </c>
      <c r="P19" s="469">
        <f ca="1">IF(G178=0,"",G178)</f>
        <v>1.5703124999999998</v>
      </c>
      <c r="Q19" s="537" t="s">
        <v>99</v>
      </c>
      <c r="R19" s="83"/>
      <c r="S19" s="460">
        <v>3</v>
      </c>
      <c r="T19" s="464" t="str">
        <f ca="1">IF(BG78="","",LOOKUP(BG78,始祖牛ﾃﾞｰﾀ!$A$6:$A$6335,始祖牛ﾃﾞｰﾀ!$B$6:$B$6335))</f>
        <v>忠福</v>
      </c>
      <c r="U19" s="464"/>
      <c r="V19" s="541"/>
      <c r="W19" s="107"/>
      <c r="X19" s="80" t="s">
        <v>111</v>
      </c>
      <c r="Y19" s="86">
        <f>IF(B28=I60,5,0)</f>
        <v>0</v>
      </c>
      <c r="Z19" s="86">
        <f>IF(C20=I60,6,0)</f>
        <v>0</v>
      </c>
      <c r="AA19" s="86">
        <f>IF(E16=I60,7,0)</f>
        <v>0</v>
      </c>
      <c r="AB19" s="86">
        <f>IF(E32=I60,7,0)</f>
        <v>0</v>
      </c>
      <c r="AC19" s="86">
        <f>IF(G14=I60,8,0)</f>
        <v>0</v>
      </c>
      <c r="AD19" s="86">
        <f>IF(G22=I60,8,0)</f>
        <v>0</v>
      </c>
      <c r="AE19" s="86">
        <f>IF(G30=I60,8,0)</f>
        <v>0</v>
      </c>
      <c r="AF19" s="86">
        <f>IF(G38=I60,8,0)</f>
        <v>0</v>
      </c>
      <c r="AG19" s="86">
        <f>IF(I12=I60,9,0)</f>
        <v>0</v>
      </c>
      <c r="AH19" s="86">
        <f>IF(I16=I60,9,0)</f>
        <v>0</v>
      </c>
      <c r="AI19" s="86">
        <f>IF(I20=I60,9,0)</f>
        <v>0</v>
      </c>
      <c r="AJ19" s="86">
        <f>IF(I24=I60,9,0)</f>
        <v>0</v>
      </c>
      <c r="AK19" s="86">
        <f>IF(I28=I60,9,0)</f>
        <v>0</v>
      </c>
      <c r="AL19" s="86">
        <f>IF(I32=I60,9,0)</f>
        <v>0</v>
      </c>
      <c r="AM19" s="86">
        <f>IF(I36=I60,9,0)</f>
        <v>0</v>
      </c>
      <c r="AN19" s="86">
        <f>IF(I40=I60,9,0)</f>
        <v>0</v>
      </c>
      <c r="AO19" s="86">
        <f>IF(K12=I60,10,0)</f>
        <v>0</v>
      </c>
      <c r="AP19" s="86">
        <f>IF(K14=I60,10,0)</f>
        <v>0</v>
      </c>
      <c r="AQ19" s="86">
        <f>IF(K16=I60,10,0)</f>
        <v>0</v>
      </c>
      <c r="AR19" s="86">
        <f>IF(K18=I60,10,0)</f>
        <v>0</v>
      </c>
      <c r="AS19" s="86">
        <f>IF(K20=I60,10,0)</f>
        <v>0</v>
      </c>
      <c r="AT19" s="86">
        <f>IF(K22=I60,10,0)</f>
        <v>0</v>
      </c>
      <c r="AU19" s="86">
        <f>IF(K24=I60,10,0)</f>
        <v>0</v>
      </c>
      <c r="AV19" s="86">
        <f>IF(K26=I60,10,0)</f>
        <v>0</v>
      </c>
      <c r="AW19" s="86">
        <f>IF(K28=I60,10,0)</f>
        <v>0</v>
      </c>
      <c r="AX19" s="86">
        <f>IF(K30=I60,10,0)</f>
        <v>0</v>
      </c>
      <c r="AY19" s="86">
        <f>IF(K32=I60,10,0)</f>
        <v>0</v>
      </c>
      <c r="AZ19" s="86">
        <f>IF(K34=I60,10,0)</f>
        <v>0</v>
      </c>
      <c r="BA19" s="86">
        <f>IF(K36=I60,10,0)</f>
        <v>0</v>
      </c>
      <c r="BB19" s="86">
        <f>IF(K38=I60,10,0)</f>
        <v>10</v>
      </c>
      <c r="BC19" s="86">
        <f>IF(K40=I60,10,0)</f>
        <v>0</v>
      </c>
      <c r="BD19" s="86">
        <f>IF(K42=I60,10,0)</f>
        <v>0</v>
      </c>
    </row>
    <row r="20" spans="2:62" ht="12" customHeight="1">
      <c r="B20" s="369"/>
      <c r="C20" s="382" t="str">
        <f>LOOKUP(B28,始祖牛ﾃﾞｰﾀ!$A$6:$A$6335,始祖牛ﾃﾞｰﾀ!$D$6:$D$6335)</f>
        <v>ゆりしげ</v>
      </c>
      <c r="D20" s="81"/>
      <c r="E20" s="118"/>
      <c r="F20" s="484" t="str">
        <f>LOOKUP(C20,始祖牛ﾃﾞｰﾀ!$A$6:$A$6335,始祖牛ﾃﾞｰﾀ!$G$6:$G$6335)</f>
        <v>神高福</v>
      </c>
      <c r="G20" s="483"/>
      <c r="H20" s="347"/>
      <c r="I20" s="350" t="str">
        <f>LOOKUP(G22,始祖牛ﾃﾞｰﾀ!$A$6:$A$6335,始祖牛ﾃﾞｰﾀ!$D$6:$D$6335)</f>
        <v>ただふく</v>
      </c>
      <c r="J20" s="89"/>
      <c r="K20" s="351" t="str">
        <f>LOOKUP(I20,始祖牛ﾃﾞｰﾀ!$A$6:$A$6335,始祖牛ﾃﾞｰﾀ!$D$6:$D$6335)</f>
        <v>やすみどい</v>
      </c>
      <c r="L20" s="362"/>
      <c r="M20" s="363" t="str">
        <f>LOOKUP(I20,始祖牛ﾃﾞｰﾀ!$A$6:$A$6335,始祖牛ﾃﾞｰﾀ!$G$6:$G$6335)</f>
        <v>茂金波</v>
      </c>
      <c r="N20" s="475"/>
      <c r="O20" s="472"/>
      <c r="P20" s="470"/>
      <c r="Q20" s="538"/>
      <c r="R20" s="83"/>
      <c r="S20" s="460"/>
      <c r="T20" s="467"/>
      <c r="U20" s="467"/>
      <c r="V20" s="542"/>
      <c r="W20" s="107"/>
      <c r="X20" s="80" t="s">
        <v>112</v>
      </c>
      <c r="Y20" s="86">
        <f>IF(B28=I64,5,0)</f>
        <v>0</v>
      </c>
      <c r="Z20" s="86">
        <f>IF(C20=I64,6,0)</f>
        <v>0</v>
      </c>
      <c r="AA20" s="86">
        <f>IF(E16=I64,7,0)</f>
        <v>0</v>
      </c>
      <c r="AB20" s="86">
        <f>IF(E32=I64,7,0)</f>
        <v>0</v>
      </c>
      <c r="AC20" s="86">
        <f>IF(G14=I64,8,0)</f>
        <v>0</v>
      </c>
      <c r="AD20" s="86">
        <f>IF(G22=I64,8,0)</f>
        <v>0</v>
      </c>
      <c r="AE20" s="86">
        <f>IF(G30=I64,8,0)</f>
        <v>0</v>
      </c>
      <c r="AF20" s="86">
        <f>IF(G38=I64,8,0)</f>
        <v>0</v>
      </c>
      <c r="AG20" s="86">
        <f>IF(I12=I64,9,0)</f>
        <v>0</v>
      </c>
      <c r="AH20" s="86">
        <f>IF(I16=I64,9,0)</f>
        <v>0</v>
      </c>
      <c r="AI20" s="86">
        <f>IF(I20=I64,9,0)</f>
        <v>0</v>
      </c>
      <c r="AJ20" s="86">
        <f>IF(I24=I64,9,0)</f>
        <v>0</v>
      </c>
      <c r="AK20" s="86">
        <f>IF(I28=I64,9,0)</f>
        <v>0</v>
      </c>
      <c r="AL20" s="86">
        <f>IF(I32=I64,9,0)</f>
        <v>0</v>
      </c>
      <c r="AM20" s="86">
        <f>IF(I36=I64,9,0)</f>
        <v>0</v>
      </c>
      <c r="AN20" s="86">
        <f>IF(I40=I64,9,0)</f>
        <v>0</v>
      </c>
      <c r="AO20" s="86">
        <f>IF(K12=I64,10,0)</f>
        <v>0</v>
      </c>
      <c r="AP20" s="86">
        <f>IF(K14=I64,10,0)</f>
        <v>0</v>
      </c>
      <c r="AQ20" s="86">
        <f>IF(K16=I64,10,0)</f>
        <v>0</v>
      </c>
      <c r="AR20" s="86">
        <f>IF(K18=I64,10,0)</f>
        <v>0</v>
      </c>
      <c r="AS20" s="86">
        <f>IF(K20=I64,10,0)</f>
        <v>0</v>
      </c>
      <c r="AT20" s="86">
        <f>IF(K22=I64,10,0)</f>
        <v>0</v>
      </c>
      <c r="AU20" s="86">
        <f>IF(K24=I64,10,0)</f>
        <v>0</v>
      </c>
      <c r="AV20" s="86">
        <f>IF(K26=I64,10,0)</f>
        <v>0</v>
      </c>
      <c r="AW20" s="86">
        <f>IF(K28=I64,10,0)</f>
        <v>0</v>
      </c>
      <c r="AX20" s="86">
        <f>IF(K30=I64,10,0)</f>
        <v>0</v>
      </c>
      <c r="AY20" s="86">
        <f>IF(K32=I64,10,0)</f>
        <v>0</v>
      </c>
      <c r="AZ20" s="86">
        <f>IF(K34=I64,10,0)</f>
        <v>0</v>
      </c>
      <c r="BA20" s="86">
        <f>IF(K36=I64,10,0)</f>
        <v>0</v>
      </c>
      <c r="BB20" s="86">
        <f>IF(K38=I64,10,0)</f>
        <v>0</v>
      </c>
      <c r="BC20" s="86">
        <f>IF(K40=I64,10,0)</f>
        <v>0</v>
      </c>
      <c r="BD20" s="86">
        <f>IF(K42=I64,10,0)</f>
        <v>0</v>
      </c>
    </row>
    <row r="21" spans="2:62" ht="12" customHeight="1">
      <c r="B21" s="369"/>
      <c r="C21" s="380"/>
      <c r="D21" s="81"/>
      <c r="E21" s="118"/>
      <c r="F21" s="484"/>
      <c r="G21" s="484"/>
      <c r="H21" s="352"/>
      <c r="I21" s="353"/>
      <c r="J21" s="354">
        <v>22</v>
      </c>
      <c r="K21" s="355" t="str">
        <f>LOOKUP(G22,始祖牛ﾃﾞｰﾀ!$A$6:$A$6335,始祖牛ﾃﾞｰﾀ!$G$6:$G$6335)</f>
        <v>宝徳</v>
      </c>
      <c r="L21" s="360"/>
      <c r="M21" s="361" t="str">
        <f>LOOKUP(K22,始祖牛ﾃﾞｰﾀ!$A$6:$A$6335,始祖牛ﾃﾞｰﾀ!$E$6:$E$6335)</f>
        <v>宝春</v>
      </c>
      <c r="N21" s="473">
        <v>3</v>
      </c>
      <c r="O21" s="463" t="str">
        <f ca="1">IF(BG169="","",LOOKUP(BG169,始祖牛ﾃﾞｰﾀ!$A$6:$A$6335,始祖牛ﾃﾞｰﾀ!$B$6:$B$6335))</f>
        <v>宝勝</v>
      </c>
      <c r="P21" s="464"/>
      <c r="Q21" s="465"/>
      <c r="R21" s="83"/>
      <c r="S21" s="460"/>
      <c r="T21" s="586">
        <f ca="1">IF(H89=0,"",H89)</f>
        <v>3</v>
      </c>
      <c r="U21" s="592">
        <f ca="1">IF(I89=0,"",I89)</f>
        <v>0.263427734375</v>
      </c>
      <c r="V21" s="589" t="s">
        <v>99</v>
      </c>
      <c r="W21" s="107"/>
      <c r="X21" s="80" t="s">
        <v>113</v>
      </c>
      <c r="Y21" s="86">
        <f>IF(B28=I68,5,0)</f>
        <v>0</v>
      </c>
      <c r="Z21" s="86">
        <f>IF(C20=I68,6,0)</f>
        <v>0</v>
      </c>
      <c r="AA21" s="86">
        <f>IF(E16=I68,7,0)</f>
        <v>7</v>
      </c>
      <c r="AB21" s="86">
        <f>IF(E32=I68,7,0)</f>
        <v>0</v>
      </c>
      <c r="AC21" s="86">
        <f>IF(G14=I68,8,0)</f>
        <v>0</v>
      </c>
      <c r="AD21" s="86">
        <f>IF(G22=I68,8,0)</f>
        <v>0</v>
      </c>
      <c r="AE21" s="86">
        <f>IF(G30=I68,8,0)</f>
        <v>0</v>
      </c>
      <c r="AF21" s="86">
        <f>IF(G38=I68,8,0)</f>
        <v>0</v>
      </c>
      <c r="AG21" s="86">
        <f>IF(I12=I68,9,0)</f>
        <v>0</v>
      </c>
      <c r="AH21" s="86">
        <f>IF(I16=I68,9,0)</f>
        <v>0</v>
      </c>
      <c r="AI21" s="86">
        <f>IF(I20=I68,9,0)</f>
        <v>0</v>
      </c>
      <c r="AJ21" s="86">
        <f>IF(I24=I68,9,0)</f>
        <v>0</v>
      </c>
      <c r="AK21" s="86">
        <f>IF(I28=I68,9,0)</f>
        <v>0</v>
      </c>
      <c r="AL21" s="86">
        <f>IF(I32=I68,9,0)</f>
        <v>0</v>
      </c>
      <c r="AM21" s="86">
        <f>IF(I36=I68,9,0)</f>
        <v>0</v>
      </c>
      <c r="AN21" s="86">
        <f>IF(I40=I68,9,0)</f>
        <v>0</v>
      </c>
      <c r="AO21" s="86">
        <f>IF(K12=I68,10,0)</f>
        <v>0</v>
      </c>
      <c r="AP21" s="86">
        <f>IF(K14=I68,10,0)</f>
        <v>0</v>
      </c>
      <c r="AQ21" s="86">
        <f>IF(K16=I68,10,0)</f>
        <v>0</v>
      </c>
      <c r="AR21" s="86">
        <f>IF(K18=I68,10,0)</f>
        <v>0</v>
      </c>
      <c r="AS21" s="86">
        <f>IF(K20=I68,10,0)</f>
        <v>0</v>
      </c>
      <c r="AT21" s="86">
        <f>IF(K22=I68,10,0)</f>
        <v>0</v>
      </c>
      <c r="AU21" s="86">
        <f>IF(K24=I68,10,0)</f>
        <v>0</v>
      </c>
      <c r="AV21" s="86">
        <f>IF(K26=I68,10,0)</f>
        <v>0</v>
      </c>
      <c r="AW21" s="86">
        <f>IF(K28=I68,10,0)</f>
        <v>0</v>
      </c>
      <c r="AX21" s="86">
        <f>IF(K30=I68,10,0)</f>
        <v>0</v>
      </c>
      <c r="AY21" s="86">
        <f>IF(K32=I68,10,0)</f>
        <v>0</v>
      </c>
      <c r="AZ21" s="86">
        <f>IF(K34=I68,10,0)</f>
        <v>0</v>
      </c>
      <c r="BA21" s="86">
        <f>IF(K36=I68,10,0)</f>
        <v>0</v>
      </c>
      <c r="BB21" s="86">
        <f>IF(K38=I68,10,0)</f>
        <v>0</v>
      </c>
      <c r="BC21" s="86">
        <f>IF(K40=I68,10,0)</f>
        <v>0</v>
      </c>
      <c r="BD21" s="86">
        <f>IF(K42=I68,10,0)</f>
        <v>0</v>
      </c>
    </row>
    <row r="22" spans="2:62" ht="12" customHeight="1" thickBot="1">
      <c r="B22" s="369"/>
      <c r="C22" s="380"/>
      <c r="D22" s="81"/>
      <c r="E22" s="118"/>
      <c r="F22" s="335"/>
      <c r="G22" s="336" t="str">
        <f>LOOKUP(C20,始祖牛ﾃﾞｰﾀ!$A$6:$A$6335,始祖牛ﾃﾞｰﾀ!$F$6:$F$6335)</f>
        <v>かみたかふく</v>
      </c>
      <c r="H22" s="357"/>
      <c r="I22" s="358"/>
      <c r="J22" s="359"/>
      <c r="K22" s="351" t="str">
        <f>LOOKUP(G22,始祖牛ﾃﾞｰﾀ!$A$6:$A$6335,始祖牛ﾃﾞｰﾀ!$F$6:$F$6335)</f>
        <v>ほうとく</v>
      </c>
      <c r="L22" s="362"/>
      <c r="M22" s="363" t="str">
        <f>LOOKUP(G22,始祖牛ﾃﾞｰﾀ!$A$6:$A$6335,始祖牛ﾃﾞｰﾀ!$I$6:$I$6335)</f>
        <v>藤花（鹿児島）</v>
      </c>
      <c r="N22" s="474"/>
      <c r="O22" s="466"/>
      <c r="P22" s="467"/>
      <c r="Q22" s="468"/>
      <c r="R22" s="83"/>
      <c r="S22" s="461"/>
      <c r="T22" s="587"/>
      <c r="U22" s="593"/>
      <c r="V22" s="590"/>
      <c r="W22" s="107"/>
      <c r="X22" s="80" t="s">
        <v>114</v>
      </c>
      <c r="Y22" s="86">
        <f>IF(B28=I72,5,0)</f>
        <v>0</v>
      </c>
      <c r="Z22" s="86">
        <f>IF(C20=I72,6,0)</f>
        <v>0</v>
      </c>
      <c r="AA22" s="86">
        <f>IF(E16=I72,7,0)</f>
        <v>0</v>
      </c>
      <c r="AB22" s="86">
        <f>IF(E32=I72,7,0)</f>
        <v>0</v>
      </c>
      <c r="AC22" s="86">
        <f>IF(G14=I72,8,0)</f>
        <v>0</v>
      </c>
      <c r="AD22" s="86">
        <f>IF(G22=I72,8,0)</f>
        <v>0</v>
      </c>
      <c r="AE22" s="86">
        <f>IF(G30=I72,8,0)</f>
        <v>0</v>
      </c>
      <c r="AF22" s="86">
        <f>IF(G38=I72,8,0)</f>
        <v>0</v>
      </c>
      <c r="AG22" s="86">
        <f>IF(I12=I72,9,0)</f>
        <v>0</v>
      </c>
      <c r="AH22" s="86">
        <f>IF(I16=I72,9,0)</f>
        <v>0</v>
      </c>
      <c r="AI22" s="86">
        <f>IF(I20=I72,9,0)</f>
        <v>0</v>
      </c>
      <c r="AJ22" s="86">
        <f>IF(I24=I72,9,0)</f>
        <v>0</v>
      </c>
      <c r="AK22" s="86">
        <f>IF(I28=I72,9,0)</f>
        <v>0</v>
      </c>
      <c r="AL22" s="86">
        <f>IF(I32=I72,9,0)</f>
        <v>0</v>
      </c>
      <c r="AM22" s="86">
        <f>IF(I36=I72,9,0)</f>
        <v>0</v>
      </c>
      <c r="AN22" s="86">
        <f>IF(I40=I72,9,0)</f>
        <v>0</v>
      </c>
      <c r="AO22" s="86">
        <f>IF(K12=I72,10,0)</f>
        <v>0</v>
      </c>
      <c r="AP22" s="86">
        <f>IF(K14=I72,10,0)</f>
        <v>0</v>
      </c>
      <c r="AQ22" s="86">
        <f>IF(K16=I72,10,0)</f>
        <v>0</v>
      </c>
      <c r="AR22" s="86">
        <f>IF(K18=I72,10,0)</f>
        <v>0</v>
      </c>
      <c r="AS22" s="86">
        <f>IF(K20=I72,10,0)</f>
        <v>0</v>
      </c>
      <c r="AT22" s="86">
        <f>IF(K22=I72,10,0)</f>
        <v>0</v>
      </c>
      <c r="AU22" s="86">
        <f>IF(K24=I72,10,0)</f>
        <v>0</v>
      </c>
      <c r="AV22" s="86">
        <f>IF(K26=I72,10,0)</f>
        <v>0</v>
      </c>
      <c r="AW22" s="86">
        <f>IF(K28=I72,10,0)</f>
        <v>0</v>
      </c>
      <c r="AX22" s="86">
        <f>IF(K30=I72,10,0)</f>
        <v>0</v>
      </c>
      <c r="AY22" s="86">
        <f>IF(K32=I72,10,0)</f>
        <v>0</v>
      </c>
      <c r="AZ22" s="86">
        <f>IF(K34=I72,10,0)</f>
        <v>0</v>
      </c>
      <c r="BA22" s="86">
        <f>IF(K36=I72,10,0)</f>
        <v>0</v>
      </c>
      <c r="BB22" s="86">
        <f>IF(K38=I72,10,0)</f>
        <v>0</v>
      </c>
      <c r="BC22" s="86">
        <f>IF(K40=I72,10,0)</f>
        <v>0</v>
      </c>
      <c r="BD22" s="86">
        <f>IF(K42=I72,10,0)</f>
        <v>0</v>
      </c>
    </row>
    <row r="23" spans="2:62" ht="12" customHeight="1" thickTop="1">
      <c r="B23" s="393"/>
      <c r="C23" s="381"/>
      <c r="D23" s="81"/>
      <c r="E23" s="83"/>
      <c r="F23" s="76"/>
      <c r="G23" s="394"/>
      <c r="H23" s="335">
        <v>12</v>
      </c>
      <c r="I23" s="337" t="str">
        <f>LOOKUP(C20,始祖牛ﾃﾞｰﾀ!$A$6:$A$6335,始祖牛ﾃﾞｰﾀ!$I$6:$I$6335)</f>
        <v>忠福</v>
      </c>
      <c r="J23" s="77">
        <v>23</v>
      </c>
      <c r="K23" s="355" t="str">
        <f>LOOKUP(I24,始祖牛ﾃﾞｰﾀ!$A$6:$A$6335,始祖牛ﾃﾞｰﾀ!$E$6:$E$6335)</f>
        <v>安美土井</v>
      </c>
      <c r="L23" s="360"/>
      <c r="M23" s="361" t="str">
        <f>LOOKUP(K24,始祖牛ﾃﾞｰﾀ!$A$6:$A$6335,始祖牛ﾃﾞｰﾀ!$E$6:$E$6335)</f>
        <v>田安土井</v>
      </c>
      <c r="N23" s="474"/>
      <c r="O23" s="471">
        <f ca="1">IF(H178=0,"",H178)</f>
        <v>1</v>
      </c>
      <c r="P23" s="469">
        <f ca="1">IF(I178=0,"",I178)</f>
        <v>0.46875</v>
      </c>
      <c r="Q23" s="537" t="s">
        <v>99</v>
      </c>
      <c r="R23" s="83"/>
      <c r="S23" s="462">
        <v>4</v>
      </c>
      <c r="T23" s="584" t="str">
        <f ca="1">IF(BG79="","",LOOKUP(BG79,始祖牛ﾃﾞｰﾀ!$A$6:$A$6335,始祖牛ﾃﾞｰﾀ!$B$6:$B$6335))</f>
        <v>安福</v>
      </c>
      <c r="U23" s="584"/>
      <c r="V23" s="585"/>
      <c r="W23" s="107"/>
      <c r="X23" s="80" t="s">
        <v>115</v>
      </c>
      <c r="Y23" s="86">
        <f>IF(B28=K44,6,0)</f>
        <v>0</v>
      </c>
      <c r="Z23" s="86">
        <f>IF(C20=K44,7,0)</f>
        <v>0</v>
      </c>
      <c r="AA23" s="86">
        <f>IF(E16=K44,8,0)</f>
        <v>0</v>
      </c>
      <c r="AB23" s="86">
        <f>IF(E32=K44,8,0)</f>
        <v>0</v>
      </c>
      <c r="AC23" s="86">
        <f>IF(G14=K44,9,0)</f>
        <v>0</v>
      </c>
      <c r="AD23" s="86">
        <f>IF(G22=K44,9,0)</f>
        <v>0</v>
      </c>
      <c r="AE23" s="86">
        <f>IF(G30=K44,9,0)</f>
        <v>0</v>
      </c>
      <c r="AF23" s="86">
        <f>IF(G38=K44,9,0)</f>
        <v>0</v>
      </c>
      <c r="AG23" s="86">
        <f>IF(I12=K44,10,0)</f>
        <v>0</v>
      </c>
      <c r="AH23" s="86">
        <f>IF(I16=K44,10,0)</f>
        <v>0</v>
      </c>
      <c r="AI23" s="86">
        <f>IF(I20=K44,10,0)</f>
        <v>0</v>
      </c>
      <c r="AJ23" s="86">
        <f>IF(I24=K44,10,0)</f>
        <v>0</v>
      </c>
      <c r="AK23" s="86">
        <f>IF(I28=K44,10,0)</f>
        <v>0</v>
      </c>
      <c r="AL23" s="86">
        <f>IF(I32=K44,10,0)</f>
        <v>0</v>
      </c>
      <c r="AM23" s="86">
        <f>IF(I36=K44,10,0)</f>
        <v>0</v>
      </c>
      <c r="AN23" s="86">
        <f>IF(I40=K44,10,0)</f>
        <v>0</v>
      </c>
      <c r="AO23" s="86">
        <f>IF(K12=K44,11,0)</f>
        <v>0</v>
      </c>
      <c r="AP23" s="86">
        <f>IF(K14=K44,11,0)</f>
        <v>0</v>
      </c>
      <c r="AQ23" s="86">
        <f>IF(K16=K44,11,0)</f>
        <v>0</v>
      </c>
      <c r="AR23" s="86">
        <f>IF(K18=K44,11,0)</f>
        <v>0</v>
      </c>
      <c r="AS23" s="86">
        <f>IF(K20=K44,11,0)</f>
        <v>0</v>
      </c>
      <c r="AT23" s="86">
        <f>IF(K22=K44,11,0)</f>
        <v>0</v>
      </c>
      <c r="AU23" s="86">
        <f>IF(K24=K44,11,0)</f>
        <v>0</v>
      </c>
      <c r="AV23" s="86">
        <f>IF(K26=K44,11,0)</f>
        <v>0</v>
      </c>
      <c r="AW23" s="86">
        <f>IF(K28=K44,11,0)</f>
        <v>0</v>
      </c>
      <c r="AX23" s="86">
        <f>IF(K30=K44,11,0)</f>
        <v>0</v>
      </c>
      <c r="AY23" s="86">
        <f>IF(K32=K44,11,0)</f>
        <v>0</v>
      </c>
      <c r="AZ23" s="86">
        <f>IF(K34=K44,11,0)</f>
        <v>0</v>
      </c>
      <c r="BA23" s="86">
        <f>IF(K36=K44,11,0)</f>
        <v>0</v>
      </c>
      <c r="BB23" s="86">
        <f>IF(K38=K44,11,0)</f>
        <v>0</v>
      </c>
      <c r="BC23" s="86">
        <f>IF(K40=K44,11,0)</f>
        <v>0</v>
      </c>
      <c r="BD23" s="86">
        <f>IF(K42=K44,11,0)</f>
        <v>0</v>
      </c>
    </row>
    <row r="24" spans="2:62" ht="12" customHeight="1">
      <c r="B24" s="369"/>
      <c r="C24" s="380"/>
      <c r="D24" s="81"/>
      <c r="E24" s="83"/>
      <c r="F24" s="81"/>
      <c r="G24" s="118"/>
      <c r="H24" s="335"/>
      <c r="I24" s="338" t="str">
        <f>LOOKUP(C20,始祖牛ﾃﾞｰﾀ!$A$6:$A$6335,始祖牛ﾃﾞｰﾀ!$H$6:$H$6335)</f>
        <v>ただふく</v>
      </c>
      <c r="J24" s="78"/>
      <c r="K24" s="351" t="str">
        <f>LOOKUP(I24,始祖牛ﾃﾞｰﾀ!$A$6:$A$6335,始祖牛ﾃﾞｰﾀ!$D$6:$D$6335)</f>
        <v>やすみどい</v>
      </c>
      <c r="L24" s="362"/>
      <c r="M24" s="363" t="str">
        <f>LOOKUP(I24,始祖牛ﾃﾞｰﾀ!$A$6:$A$6335,始祖牛ﾃﾞｰﾀ!$G$6:$G$6335)</f>
        <v>茂金波</v>
      </c>
      <c r="N24" s="475"/>
      <c r="O24" s="472"/>
      <c r="P24" s="470"/>
      <c r="Q24" s="538"/>
      <c r="R24" s="83"/>
      <c r="S24" s="460"/>
      <c r="T24" s="467"/>
      <c r="U24" s="467"/>
      <c r="V24" s="542"/>
      <c r="W24" s="107"/>
      <c r="X24" s="80" t="s">
        <v>116</v>
      </c>
      <c r="Y24" s="86">
        <f>IF(B28=K46,6,0)</f>
        <v>0</v>
      </c>
      <c r="Z24" s="86">
        <f>IF(C20=K46,7,0)</f>
        <v>0</v>
      </c>
      <c r="AA24" s="86">
        <f>IF(E16=K46,8,0)</f>
        <v>0</v>
      </c>
      <c r="AB24" s="86">
        <f>IF(E32=K46,8,0)</f>
        <v>0</v>
      </c>
      <c r="AC24" s="86">
        <f>IF(G14=K46,9,0)</f>
        <v>0</v>
      </c>
      <c r="AD24" s="86">
        <f>IF(G22=K46,9,0)</f>
        <v>0</v>
      </c>
      <c r="AE24" s="86">
        <f>IF(G30=K46,9,0)</f>
        <v>0</v>
      </c>
      <c r="AF24" s="86">
        <f>IF(G38=K46,9,0)</f>
        <v>0</v>
      </c>
      <c r="AG24" s="86">
        <f>IF(I12=K46,10,0)</f>
        <v>0</v>
      </c>
      <c r="AH24" s="86">
        <f>IF(I16=K46,10,0)</f>
        <v>0</v>
      </c>
      <c r="AI24" s="86">
        <f>IF(I20=K46,10,0)</f>
        <v>0</v>
      </c>
      <c r="AJ24" s="86">
        <f>IF(I24=K46,10,0)</f>
        <v>0</v>
      </c>
      <c r="AK24" s="86">
        <f>IF(I28=K46,10,0)</f>
        <v>0</v>
      </c>
      <c r="AL24" s="86">
        <f>IF(I32=K46,10,0)</f>
        <v>0</v>
      </c>
      <c r="AM24" s="86">
        <f>IF(I36=K46,10,0)</f>
        <v>0</v>
      </c>
      <c r="AN24" s="86">
        <f>IF(I40=K46,10,0)</f>
        <v>0</v>
      </c>
      <c r="AO24" s="86">
        <f>IF(K12=K46,11,0)</f>
        <v>0</v>
      </c>
      <c r="AP24" s="86">
        <f>IF(K14=K46,11,0)</f>
        <v>0</v>
      </c>
      <c r="AQ24" s="86">
        <f>IF(K16=K46,11,0)</f>
        <v>0</v>
      </c>
      <c r="AR24" s="86">
        <f>IF(K18=K46,11,0)</f>
        <v>0</v>
      </c>
      <c r="AS24" s="86">
        <f>IF(K20=K46,11,0)</f>
        <v>0</v>
      </c>
      <c r="AT24" s="86">
        <f>IF(K22=K46,11,0)</f>
        <v>0</v>
      </c>
      <c r="AU24" s="86">
        <f>IF(K24=K46,11,0)</f>
        <v>0</v>
      </c>
      <c r="AV24" s="86">
        <f>IF(K26=K46,11,0)</f>
        <v>0</v>
      </c>
      <c r="AW24" s="86">
        <f>IF(K28=K46,11,0)</f>
        <v>0</v>
      </c>
      <c r="AX24" s="86">
        <f>IF(K30=K46,11,0)</f>
        <v>0</v>
      </c>
      <c r="AY24" s="86">
        <f>IF(K32=K46,11,0)</f>
        <v>0</v>
      </c>
      <c r="AZ24" s="86">
        <f>IF(K34=K46,11,0)</f>
        <v>0</v>
      </c>
      <c r="BA24" s="86">
        <f>IF(K36=K46,11,0)</f>
        <v>0</v>
      </c>
      <c r="BB24" s="86">
        <f>IF(K38=K46,11,0)</f>
        <v>0</v>
      </c>
      <c r="BC24" s="86">
        <f>IF(K40=K46,11,0)</f>
        <v>0</v>
      </c>
      <c r="BD24" s="86">
        <f>IF(K42=K46,11,0)</f>
        <v>0</v>
      </c>
      <c r="BJ24" s="132"/>
    </row>
    <row r="25" spans="2:62" ht="12" customHeight="1">
      <c r="B25" s="393"/>
      <c r="C25" s="380"/>
      <c r="D25" s="81"/>
      <c r="E25" s="83"/>
      <c r="F25" s="81"/>
      <c r="G25" s="118"/>
      <c r="H25" s="76"/>
      <c r="I25" s="321"/>
      <c r="J25" s="77">
        <v>24</v>
      </c>
      <c r="K25" s="244" t="str">
        <f>LOOKUP(C20,始祖牛ﾃﾞｰﾀ!$A$6:$A$6335,始祖牛ﾃﾞｰﾀ!$K$6:$K$6335)</f>
        <v>第２０平茂</v>
      </c>
      <c r="L25" s="251"/>
      <c r="M25" s="252" t="str">
        <f>LOOKUP(K26,始祖牛ﾃﾞｰﾀ!$A$6:$A$6335,始祖牛ﾃﾞｰﾀ!$E$6:$E$6335)</f>
        <v>気高</v>
      </c>
      <c r="N25" s="473">
        <v>4</v>
      </c>
      <c r="O25" s="463" t="str">
        <f ca="1">IF(BG170="","",LOOKUP(BG170,始祖牛ﾃﾞｰﾀ!$A$6:$A$6335,始祖牛ﾃﾞｰﾀ!$B$6:$B$6335))</f>
        <v>忠福</v>
      </c>
      <c r="P25" s="464"/>
      <c r="Q25" s="465"/>
      <c r="R25" s="83"/>
      <c r="S25" s="460"/>
      <c r="T25" s="586">
        <f ca="1">IF(J89=0,"",J89)</f>
        <v>1</v>
      </c>
      <c r="U25" s="592">
        <f ca="1">IF(K89=0,"",K89)</f>
        <v>0.1212890625</v>
      </c>
      <c r="V25" s="589" t="s">
        <v>99</v>
      </c>
      <c r="W25" s="107"/>
      <c r="X25" s="80" t="s">
        <v>117</v>
      </c>
      <c r="Y25" s="86">
        <f>IF(B28=K48,6,0)</f>
        <v>0</v>
      </c>
      <c r="Z25" s="86">
        <f>IF(C20=K48,7,0)</f>
        <v>0</v>
      </c>
      <c r="AA25" s="86">
        <f>IF(E16=K48,8,0)</f>
        <v>0</v>
      </c>
      <c r="AB25" s="86">
        <f>IF(E32=K48,8,0)</f>
        <v>0</v>
      </c>
      <c r="AC25" s="86">
        <f>IF(G14=K48,9,0)</f>
        <v>9</v>
      </c>
      <c r="AD25" s="86">
        <f>IF(G22=K48,9,0)</f>
        <v>0</v>
      </c>
      <c r="AE25" s="86">
        <f>IF(G30=K48,9,0)</f>
        <v>0</v>
      </c>
      <c r="AF25" s="86">
        <f>IF(G38=K48,9,0)</f>
        <v>0</v>
      </c>
      <c r="AG25" s="86">
        <f>IF(I12=K48,10,0)</f>
        <v>0</v>
      </c>
      <c r="AH25" s="86">
        <f>IF(I16=K48,10,0)</f>
        <v>0</v>
      </c>
      <c r="AI25" s="86">
        <f>IF(I20=K48,10,0)</f>
        <v>0</v>
      </c>
      <c r="AJ25" s="86">
        <f>IF(I24=K48,10,0)</f>
        <v>0</v>
      </c>
      <c r="AK25" s="86">
        <f>IF(I28=K48,10,0)</f>
        <v>0</v>
      </c>
      <c r="AL25" s="86">
        <f>IF(I32=K48,10,0)</f>
        <v>0</v>
      </c>
      <c r="AM25" s="86">
        <f>IF(I36=K48,10,0)</f>
        <v>0</v>
      </c>
      <c r="AN25" s="86">
        <f>IF(I40=K48,10,0)</f>
        <v>10</v>
      </c>
      <c r="AO25" s="86">
        <f>IF(K12=K48,11,0)</f>
        <v>0</v>
      </c>
      <c r="AP25" s="86">
        <f>IF(K14=K48,11,0)</f>
        <v>0</v>
      </c>
      <c r="AQ25" s="86">
        <f>IF(K16=K48,11,0)</f>
        <v>0</v>
      </c>
      <c r="AR25" s="86">
        <f>IF(K18=K48,11,0)</f>
        <v>0</v>
      </c>
      <c r="AS25" s="86">
        <f>IF(K20=K48,11,0)</f>
        <v>0</v>
      </c>
      <c r="AT25" s="86">
        <f>IF(K22=K48,11,0)</f>
        <v>0</v>
      </c>
      <c r="AU25" s="86">
        <f>IF(K24=K48,11,0)</f>
        <v>0</v>
      </c>
      <c r="AV25" s="86">
        <f>IF(K26=K48,11,0)</f>
        <v>11</v>
      </c>
      <c r="AW25" s="86">
        <f>IF(K28=K48,11,0)</f>
        <v>0</v>
      </c>
      <c r="AX25" s="86">
        <f>IF(K30=K48,11,0)</f>
        <v>11</v>
      </c>
      <c r="AY25" s="86">
        <f>IF(K32=K48,11,0)</f>
        <v>0</v>
      </c>
      <c r="AZ25" s="86">
        <f>IF(K34=K48,11,0)</f>
        <v>0</v>
      </c>
      <c r="BA25" s="86">
        <f>IF(K36=K48,11,0)</f>
        <v>0</v>
      </c>
      <c r="BB25" s="86">
        <f>IF(K38=K48,11,0)</f>
        <v>0</v>
      </c>
      <c r="BC25" s="86">
        <f>IF(K40=K48,11,0)</f>
        <v>0</v>
      </c>
      <c r="BD25" s="86">
        <f>IF(K42=K48,11,0)</f>
        <v>0</v>
      </c>
      <c r="BJ25" s="129"/>
    </row>
    <row r="26" spans="2:62" ht="12" customHeight="1">
      <c r="B26" s="485" t="str">
        <f>LOOKUP(B5,始祖牛ﾃﾞｰﾀ!$A$6:$A$6335,始祖牛ﾃﾞｰﾀ!$B$6:$B$6335)</f>
        <v>幸紀雄</v>
      </c>
      <c r="C26" s="395"/>
      <c r="D26" s="88"/>
      <c r="E26" s="85"/>
      <c r="F26" s="88"/>
      <c r="G26" s="117"/>
      <c r="H26" s="88"/>
      <c r="I26" s="117"/>
      <c r="J26" s="79"/>
      <c r="K26" s="245" t="str">
        <f>LOOKUP(C20,始祖牛ﾃﾞｰﾀ!$A$6:$A$6335,始祖牛ﾃﾞｰﾀ!$J$6:$J$6335)</f>
        <v>だい２０ひらしげ</v>
      </c>
      <c r="L26" s="250"/>
      <c r="M26" s="197" t="str">
        <f>LOOKUP(C20,始祖牛ﾃﾞｰﾀ!$A$6:$A$6335,始祖牛ﾃﾞｰﾀ!$L$6:$L$6335)</f>
        <v>しかひでどい</v>
      </c>
      <c r="N26" s="474"/>
      <c r="O26" s="466"/>
      <c r="P26" s="467"/>
      <c r="Q26" s="468"/>
      <c r="R26" s="83"/>
      <c r="S26" s="460"/>
      <c r="T26" s="588"/>
      <c r="U26" s="594"/>
      <c r="V26" s="591"/>
      <c r="W26" s="107"/>
      <c r="X26" s="80" t="s">
        <v>118</v>
      </c>
      <c r="Y26" s="86">
        <f>IF(B28=K50,6,0)</f>
        <v>0</v>
      </c>
      <c r="Z26" s="86">
        <f>IF(C20=K50,7,0)</f>
        <v>0</v>
      </c>
      <c r="AA26" s="86">
        <f>IF(E16=K50,8,0)</f>
        <v>0</v>
      </c>
      <c r="AB26" s="86">
        <f>IF(E32=K50,8,0)</f>
        <v>0</v>
      </c>
      <c r="AC26" s="86">
        <f>IF(G14=K50,9,0)</f>
        <v>0</v>
      </c>
      <c r="AD26" s="86">
        <f>IF(G22=K50,9,0)</f>
        <v>0</v>
      </c>
      <c r="AE26" s="86">
        <f>IF(G30=K50,9,0)</f>
        <v>0</v>
      </c>
      <c r="AF26" s="86">
        <f>IF(G38=K50,9,0)</f>
        <v>0</v>
      </c>
      <c r="AG26" s="86">
        <f>IF(I12=K50,10,0)</f>
        <v>0</v>
      </c>
      <c r="AH26" s="86">
        <f>IF(I16=K50,10,0)</f>
        <v>0</v>
      </c>
      <c r="AI26" s="86">
        <f>IF(I20=K50,10,0)</f>
        <v>0</v>
      </c>
      <c r="AJ26" s="86">
        <f>IF(I24=K50,10,0)</f>
        <v>0</v>
      </c>
      <c r="AK26" s="86">
        <f>IF(I28=K50,10,0)</f>
        <v>0</v>
      </c>
      <c r="AL26" s="86">
        <f>IF(I32=K50,10,0)</f>
        <v>0</v>
      </c>
      <c r="AM26" s="86">
        <f>IF(I36=K50,10,0)</f>
        <v>0</v>
      </c>
      <c r="AN26" s="86">
        <f>IF(I40=K50,10,0)</f>
        <v>0</v>
      </c>
      <c r="AO26" s="86">
        <f>IF(K12=K50,11,0)</f>
        <v>0</v>
      </c>
      <c r="AP26" s="86">
        <f>IF(K14=K50,11,0)</f>
        <v>0</v>
      </c>
      <c r="AQ26" s="86">
        <f>IF(K16=K50,11,0)</f>
        <v>0</v>
      </c>
      <c r="AR26" s="86">
        <f>IF(K18=K50,11,0)</f>
        <v>0</v>
      </c>
      <c r="AS26" s="86">
        <f>IF(K20=K50,11,0)</f>
        <v>0</v>
      </c>
      <c r="AT26" s="86">
        <f>IF(K22=K50,11,0)</f>
        <v>0</v>
      </c>
      <c r="AU26" s="86">
        <f>IF(K24=K50,11,0)</f>
        <v>0</v>
      </c>
      <c r="AV26" s="86">
        <f>IF(K26=K50,11,0)</f>
        <v>0</v>
      </c>
      <c r="AW26" s="86">
        <f>IF(K28=K50,11,0)</f>
        <v>0</v>
      </c>
      <c r="AX26" s="86">
        <f>IF(K30=K50,11,0)</f>
        <v>0</v>
      </c>
      <c r="AY26" s="86">
        <f>IF(K32=K50,11,0)</f>
        <v>0</v>
      </c>
      <c r="AZ26" s="86">
        <f>IF(K34=K50,11,0)</f>
        <v>0</v>
      </c>
      <c r="BA26" s="86">
        <f>IF(K36=K50,11,0)</f>
        <v>0</v>
      </c>
      <c r="BB26" s="86">
        <f>IF(K38=K50,11,0)</f>
        <v>0</v>
      </c>
      <c r="BC26" s="86">
        <f>IF(K40=K50,11,0)</f>
        <v>0</v>
      </c>
      <c r="BD26" s="86">
        <f>IF(K42=K50,11,0)</f>
        <v>0</v>
      </c>
      <c r="BJ26" s="129"/>
    </row>
    <row r="27" spans="2:62" ht="12" customHeight="1">
      <c r="B27" s="485"/>
      <c r="C27" s="394"/>
      <c r="D27" s="383">
        <v>4</v>
      </c>
      <c r="E27" s="396"/>
      <c r="F27" s="334">
        <v>7</v>
      </c>
      <c r="G27" s="390"/>
      <c r="H27" s="347">
        <v>13</v>
      </c>
      <c r="I27" s="348" t="str">
        <f>LOOKUP(G30,始祖牛ﾃﾞｰﾀ!$A$6:$A$6335,始祖牛ﾃﾞｰﾀ!$E$6:$E$6335)</f>
        <v>金水９</v>
      </c>
      <c r="J27" s="354">
        <v>25</v>
      </c>
      <c r="K27" s="355" t="str">
        <f>LOOKUP(I28,始祖牛ﾃﾞｰﾀ!$A$6:$A$6335,始祖牛ﾃﾞｰﾀ!$E$6:$E$6335)</f>
        <v>第５栄光</v>
      </c>
      <c r="L27" s="360"/>
      <c r="M27" s="361" t="str">
        <f>LOOKUP(K28,始祖牛ﾃﾞｰﾀ!$A$6:$A$6335,始祖牛ﾃﾞｰﾀ!$E$6:$E$6335)</f>
        <v>栄光</v>
      </c>
      <c r="N27" s="474"/>
      <c r="O27" s="471">
        <f ca="1">IF(J178=0,"",J178)</f>
        <v>1</v>
      </c>
      <c r="P27" s="469">
        <f ca="1">IF(K178=0,"",K178)</f>
        <v>0.42148437499999997</v>
      </c>
      <c r="Q27" s="537" t="s">
        <v>99</v>
      </c>
      <c r="R27" s="83"/>
      <c r="S27" s="460">
        <v>5</v>
      </c>
      <c r="T27" s="464" t="str">
        <f ca="1">IF(BG80="","",LOOKUP(BG80,始祖牛ﾃﾞｰﾀ!$A$6:$A$6335,始祖牛ﾃﾞｰﾀ!$B$6:$B$6335))</f>
        <v>安美土井</v>
      </c>
      <c r="U27" s="464"/>
      <c r="V27" s="541"/>
      <c r="W27" s="107"/>
      <c r="X27" s="80" t="s">
        <v>119</v>
      </c>
      <c r="Y27" s="86">
        <f>IF(B28=K52,6,0)</f>
        <v>0</v>
      </c>
      <c r="Z27" s="86">
        <f>IF(C20=K52,7,0)</f>
        <v>0</v>
      </c>
      <c r="AA27" s="86">
        <f>IF(E16=K52,8,0)</f>
        <v>0</v>
      </c>
      <c r="AB27" s="86">
        <f>IF(E32=K52,8,0)</f>
        <v>0</v>
      </c>
      <c r="AC27" s="86">
        <f>IF(G14=K52,9,0)</f>
        <v>0</v>
      </c>
      <c r="AD27" s="86">
        <f>IF(G22=K52,9,0)</f>
        <v>0</v>
      </c>
      <c r="AE27" s="86">
        <f>IF(G30=K52,9,0)</f>
        <v>0</v>
      </c>
      <c r="AF27" s="86">
        <f>IF(G38=K52,9,0)</f>
        <v>0</v>
      </c>
      <c r="AG27" s="86">
        <f>IF(I12=K52,10,0)</f>
        <v>0</v>
      </c>
      <c r="AH27" s="86">
        <f>IF(I16=K52,10,0)</f>
        <v>0</v>
      </c>
      <c r="AI27" s="86">
        <f>IF(I20=K52,10,0)</f>
        <v>0</v>
      </c>
      <c r="AJ27" s="86">
        <f>IF(I24=K52,10,0)</f>
        <v>0</v>
      </c>
      <c r="AK27" s="86">
        <f>IF(I28=K52,10,0)</f>
        <v>0</v>
      </c>
      <c r="AL27" s="86">
        <f>IF(I32=K52,10,0)</f>
        <v>0</v>
      </c>
      <c r="AM27" s="86">
        <f>IF(I36=K52,10,0)</f>
        <v>0</v>
      </c>
      <c r="AN27" s="86">
        <f>IF(I40=K52,10,0)</f>
        <v>0</v>
      </c>
      <c r="AO27" s="86">
        <f>IF(K12=K52,11,0)</f>
        <v>0</v>
      </c>
      <c r="AP27" s="86">
        <f>IF(K14=K52,11,0)</f>
        <v>0</v>
      </c>
      <c r="AQ27" s="86">
        <f>IF(K16=K52,11,0)</f>
        <v>0</v>
      </c>
      <c r="AR27" s="86">
        <f>IF(K18=K52,11,0)</f>
        <v>0</v>
      </c>
      <c r="AS27" s="86">
        <f>IF(K20=K52,11,0)</f>
        <v>0</v>
      </c>
      <c r="AT27" s="86">
        <f>IF(K22=K52,11,0)</f>
        <v>0</v>
      </c>
      <c r="AU27" s="86">
        <f>IF(K24=K52,11,0)</f>
        <v>0</v>
      </c>
      <c r="AV27" s="86">
        <f>IF(K26=K52,11,0)</f>
        <v>0</v>
      </c>
      <c r="AW27" s="86">
        <f>IF(K28=K52,11,0)</f>
        <v>0</v>
      </c>
      <c r="AX27" s="86">
        <f>IF(K30=K52,11,0)</f>
        <v>0</v>
      </c>
      <c r="AY27" s="86">
        <f>IF(K32=K52,11,0)</f>
        <v>0</v>
      </c>
      <c r="AZ27" s="86">
        <f>IF(K34=K52,11,0)</f>
        <v>0</v>
      </c>
      <c r="BA27" s="86">
        <f>IF(K36=K52,11,0)</f>
        <v>0</v>
      </c>
      <c r="BB27" s="86">
        <f>IF(K38=K52,11,0)</f>
        <v>0</v>
      </c>
      <c r="BC27" s="86">
        <f>IF(K40=K52,11,0)</f>
        <v>0</v>
      </c>
      <c r="BD27" s="86">
        <f>IF(K42=K52,11,0)</f>
        <v>0</v>
      </c>
      <c r="BJ27" s="129"/>
    </row>
    <row r="28" spans="2:62" ht="12" customHeight="1">
      <c r="B28" s="370" t="str">
        <f>LOOKUP(B5,始祖牛ﾃﾞｰﾀ!$A$6:$A$6335,始祖牛ﾃﾞｰﾀ!$A$6:$A$6335)</f>
        <v>さきお</v>
      </c>
      <c r="C28" s="118"/>
      <c r="D28" s="383"/>
      <c r="E28" s="384"/>
      <c r="F28" s="482" t="str">
        <f>LOOKUP(E32,始祖牛ﾃﾞｰﾀ!$A$6:$A$6335,始祖牛ﾃﾞｰﾀ!$E$6:$E$6335)</f>
        <v>金徳</v>
      </c>
      <c r="G28" s="483"/>
      <c r="H28" s="347"/>
      <c r="I28" s="350" t="str">
        <f>LOOKUP(G30,始祖牛ﾃﾞｰﾀ!$A$6:$A$6335,始祖牛ﾃﾞｰﾀ!$D$6:$D$6335)</f>
        <v>きんすい９</v>
      </c>
      <c r="J28" s="89"/>
      <c r="K28" s="351" t="str">
        <f>LOOKUP(I28,始祖牛ﾃﾞｰﾀ!$A$6:$A$6335,始祖牛ﾃﾞｰﾀ!$D$6:$D$6335)</f>
        <v>だい５えいこう</v>
      </c>
      <c r="L28" s="362"/>
      <c r="M28" s="363" t="str">
        <f>LOOKUP(I28,始祖牛ﾃﾞｰﾀ!$A$6:$A$6335,始祖牛ﾃﾞｰﾀ!$G$6:$G$6335)</f>
        <v>栄山</v>
      </c>
      <c r="N28" s="475"/>
      <c r="O28" s="472"/>
      <c r="P28" s="470"/>
      <c r="Q28" s="538"/>
      <c r="R28" s="83"/>
      <c r="S28" s="460"/>
      <c r="T28" s="467"/>
      <c r="U28" s="467"/>
      <c r="V28" s="542"/>
      <c r="W28" s="107"/>
      <c r="X28" s="80" t="s">
        <v>120</v>
      </c>
      <c r="Y28" s="86">
        <f>IF(B28=K54,6,0)</f>
        <v>0</v>
      </c>
      <c r="Z28" s="86">
        <f>IF(C20=K54,7,0)</f>
        <v>0</v>
      </c>
      <c r="AA28" s="86">
        <f>IF(E16=K54,8,0)</f>
        <v>0</v>
      </c>
      <c r="AB28" s="86">
        <f>IF(E32=K54,8,0)</f>
        <v>0</v>
      </c>
      <c r="AC28" s="86">
        <f>IF(G14=K54,9,0)</f>
        <v>0</v>
      </c>
      <c r="AD28" s="86">
        <f>IF(G22=K54,9,0)</f>
        <v>0</v>
      </c>
      <c r="AE28" s="86">
        <f>IF(G30=K54,9,0)</f>
        <v>0</v>
      </c>
      <c r="AF28" s="86">
        <f>IF(G38=K54,9,0)</f>
        <v>0</v>
      </c>
      <c r="AG28" s="86">
        <f>IF(I12=K54,10,0)</f>
        <v>0</v>
      </c>
      <c r="AH28" s="86">
        <f>IF(I16=K54,10,0)</f>
        <v>0</v>
      </c>
      <c r="AI28" s="86">
        <f>IF(I20=K54,10,0)</f>
        <v>0</v>
      </c>
      <c r="AJ28" s="86">
        <f>IF(I24=K54,10,0)</f>
        <v>0</v>
      </c>
      <c r="AK28" s="86">
        <f>IF(I28=K54,10,0)</f>
        <v>0</v>
      </c>
      <c r="AL28" s="86">
        <f>IF(I32=K54,10,0)</f>
        <v>0</v>
      </c>
      <c r="AM28" s="86">
        <f>IF(I36=K54,10,0)</f>
        <v>0</v>
      </c>
      <c r="AN28" s="86">
        <f>IF(I40=K54,10,0)</f>
        <v>0</v>
      </c>
      <c r="AO28" s="86">
        <f>IF(K12=K54,11,0)</f>
        <v>0</v>
      </c>
      <c r="AP28" s="86">
        <f>IF(K14=K54,11,0)</f>
        <v>0</v>
      </c>
      <c r="AQ28" s="86">
        <f>IF(K16=K54,11,0)</f>
        <v>0</v>
      </c>
      <c r="AR28" s="86">
        <f>IF(K18=K54,11,0)</f>
        <v>0</v>
      </c>
      <c r="AS28" s="86">
        <f>IF(K20=K54,11,0)</f>
        <v>0</v>
      </c>
      <c r="AT28" s="86">
        <f>IF(K22=K54,11,0)</f>
        <v>0</v>
      </c>
      <c r="AU28" s="86">
        <f>IF(K24=K54,11,0)</f>
        <v>0</v>
      </c>
      <c r="AV28" s="86">
        <f>IF(K26=K54,11,0)</f>
        <v>0</v>
      </c>
      <c r="AW28" s="86">
        <f>IF(K28=K54,11,0)</f>
        <v>0</v>
      </c>
      <c r="AX28" s="86">
        <f>IF(K30=K54,11,0)</f>
        <v>0</v>
      </c>
      <c r="AY28" s="86">
        <f>IF(K32=K54,11,0)</f>
        <v>0</v>
      </c>
      <c r="AZ28" s="86">
        <f>IF(K34=K54,11,0)</f>
        <v>0</v>
      </c>
      <c r="BA28" s="86">
        <f>IF(K36=K54,11,0)</f>
        <v>0</v>
      </c>
      <c r="BB28" s="86">
        <f>IF(K38=K54,11,0)</f>
        <v>0</v>
      </c>
      <c r="BC28" s="86">
        <f>IF(K40=K54,11,0)</f>
        <v>0</v>
      </c>
      <c r="BD28" s="86">
        <f>IF(K42=K54,11,0)</f>
        <v>0</v>
      </c>
    </row>
    <row r="29" spans="2:62" ht="12" customHeight="1">
      <c r="B29" s="369"/>
      <c r="C29" s="118"/>
      <c r="D29" s="384"/>
      <c r="E29" s="444"/>
      <c r="F29" s="482"/>
      <c r="G29" s="484"/>
      <c r="H29" s="352"/>
      <c r="I29" s="353"/>
      <c r="J29" s="354">
        <v>26</v>
      </c>
      <c r="K29" s="355" t="str">
        <f>LOOKUP(G30,始祖牛ﾃﾞｰﾀ!$A$6:$A$6335,始祖牛ﾃﾞｰﾀ!$G$6:$G$6335)</f>
        <v>第２０平茂</v>
      </c>
      <c r="L29" s="360"/>
      <c r="M29" s="361" t="str">
        <f>LOOKUP(K30,始祖牛ﾃﾞｰﾀ!$A$6:$A$6335,始祖牛ﾃﾞｰﾀ!$E$6:$E$6335)</f>
        <v>気高</v>
      </c>
      <c r="N29" s="473">
        <v>5</v>
      </c>
      <c r="O29" s="463" t="str">
        <f ca="1">IF(BG171="","",LOOKUP(BG171,始祖牛ﾃﾞｰﾀ!$A$6:$A$6335,始祖牛ﾃﾞｰﾀ!$B$6:$B$6335))</f>
        <v>気高</v>
      </c>
      <c r="P29" s="464"/>
      <c r="Q29" s="465"/>
      <c r="R29" s="83"/>
      <c r="S29" s="460"/>
      <c r="T29" s="586">
        <f ca="1">IF(L89=0,"",L89)</f>
        <v>2</v>
      </c>
      <c r="U29" s="592">
        <f ca="1">IF(M89=0,"",M89)</f>
        <v>0.10859375000000002</v>
      </c>
      <c r="V29" s="589" t="s">
        <v>99</v>
      </c>
      <c r="W29" s="63"/>
      <c r="X29" s="80" t="s">
        <v>121</v>
      </c>
      <c r="Y29" s="86">
        <f>IF(B28=K56,6,0)</f>
        <v>0</v>
      </c>
      <c r="Z29" s="86">
        <f>IF(C20=K56,7,0)</f>
        <v>0</v>
      </c>
      <c r="AA29" s="86">
        <f>IF(E16=K56,8,0)</f>
        <v>0</v>
      </c>
      <c r="AB29" s="86">
        <f>IF(E32=K56,8,0)</f>
        <v>0</v>
      </c>
      <c r="AC29" s="86">
        <f>IF(G14=K56,9,0)</f>
        <v>0</v>
      </c>
      <c r="AD29" s="86">
        <f>IF(G22=K56,9,0)</f>
        <v>0</v>
      </c>
      <c r="AE29" s="86">
        <f>IF(G30=K56,9,0)</f>
        <v>0</v>
      </c>
      <c r="AF29" s="86">
        <f>IF(G38=K56,9,0)</f>
        <v>0</v>
      </c>
      <c r="AG29" s="86">
        <f>IF(I12=K56,10,0)</f>
        <v>10</v>
      </c>
      <c r="AH29" s="86">
        <f>IF(I16=K56,10,0)</f>
        <v>0</v>
      </c>
      <c r="AI29" s="86">
        <f>IF(I20=K56,10,0)</f>
        <v>0</v>
      </c>
      <c r="AJ29" s="86">
        <f>IF(I24=K56,10,0)</f>
        <v>0</v>
      </c>
      <c r="AK29" s="86">
        <f>IF(I28=K56,10,0)</f>
        <v>0</v>
      </c>
      <c r="AL29" s="86">
        <f>IF(I32=K56,10,0)</f>
        <v>0</v>
      </c>
      <c r="AM29" s="86">
        <f>IF(I36=K56,10,0)</f>
        <v>0</v>
      </c>
      <c r="AN29" s="86">
        <f>IF(I40=K56,10,0)</f>
        <v>0</v>
      </c>
      <c r="AO29" s="86">
        <f>IF(K12=K56,11,0)</f>
        <v>0</v>
      </c>
      <c r="AP29" s="86">
        <f>IF(K14=K56,11,0)</f>
        <v>11</v>
      </c>
      <c r="AQ29" s="86">
        <f>IF(K16=K56,11,0)</f>
        <v>0</v>
      </c>
      <c r="AR29" s="86">
        <f>IF(K18=K56,11,0)</f>
        <v>0</v>
      </c>
      <c r="AS29" s="86">
        <f>IF(K20=K56,11,0)</f>
        <v>0</v>
      </c>
      <c r="AT29" s="86">
        <f>IF(K22=K56,11,0)</f>
        <v>0</v>
      </c>
      <c r="AU29" s="86">
        <f>IF(K24=K56,11,0)</f>
        <v>0</v>
      </c>
      <c r="AV29" s="86">
        <f>IF(K26=K56,11,0)</f>
        <v>0</v>
      </c>
      <c r="AW29" s="86">
        <f>IF(K28=K56,11,0)</f>
        <v>0</v>
      </c>
      <c r="AX29" s="86">
        <f>IF(K30=K56,11,0)</f>
        <v>0</v>
      </c>
      <c r="AY29" s="86">
        <f>IF(K32=K56,11,0)</f>
        <v>0</v>
      </c>
      <c r="AZ29" s="86">
        <f>IF(K34=K56,11,0)</f>
        <v>0</v>
      </c>
      <c r="BA29" s="86">
        <f>IF(K36=K56,11,0)</f>
        <v>0</v>
      </c>
      <c r="BB29" s="86">
        <f>IF(K38=K56,11,0)</f>
        <v>0</v>
      </c>
      <c r="BC29" s="86">
        <f>IF(K40=K56,11,0)</f>
        <v>11</v>
      </c>
      <c r="BD29" s="86">
        <f>IF(K42=K56,11,0)</f>
        <v>0</v>
      </c>
    </row>
    <row r="30" spans="2:62" ht="12" customHeight="1">
      <c r="B30" s="369"/>
      <c r="C30" s="118"/>
      <c r="D30" s="479" t="str">
        <f>LOOKUP(B28,始祖牛ﾃﾞｰﾀ!$A$6:$A$6335,始祖牛ﾃﾞｰﾀ!$G$6:$G$6335)</f>
        <v>金幸</v>
      </c>
      <c r="E30" s="480"/>
      <c r="F30" s="334"/>
      <c r="G30" s="336" t="str">
        <f>LOOKUP(E32,始祖牛ﾃﾞｰﾀ!$A$6:$A$6335,始祖牛ﾃﾞｰﾀ!$D$6:$D$6335)</f>
        <v>かねのり</v>
      </c>
      <c r="H30" s="357"/>
      <c r="I30" s="358"/>
      <c r="J30" s="359"/>
      <c r="K30" s="351" t="str">
        <f>LOOKUP(G30,始祖牛ﾃﾞｰﾀ!$A$6:$A$6335,始祖牛ﾃﾞｰﾀ!$F$6:$F$6335)</f>
        <v>だい２０ひらしげ</v>
      </c>
      <c r="L30" s="362"/>
      <c r="M30" s="363" t="str">
        <f>LOOKUP(G30,始祖牛ﾃﾞｰﾀ!$A$6:$A$6335,始祖牛ﾃﾞｰﾀ!$I$6:$I$6335)</f>
        <v>若花</v>
      </c>
      <c r="N30" s="474"/>
      <c r="O30" s="466"/>
      <c r="P30" s="467"/>
      <c r="Q30" s="468"/>
      <c r="R30" s="83"/>
      <c r="S30" s="460"/>
      <c r="T30" s="588"/>
      <c r="U30" s="594"/>
      <c r="V30" s="591"/>
      <c r="X30" s="80" t="s">
        <v>122</v>
      </c>
      <c r="Y30" s="86">
        <f>IF(B28=K58,6,0)</f>
        <v>0</v>
      </c>
      <c r="Z30" s="86">
        <f>IF(C20=K58,7,0)</f>
        <v>0</v>
      </c>
      <c r="AA30" s="86">
        <f>IF(E16=K58,8,0)</f>
        <v>0</v>
      </c>
      <c r="AB30" s="86">
        <f>IF(E32=K58,8,0)</f>
        <v>0</v>
      </c>
      <c r="AC30" s="86">
        <f>IF(G14=K58,9,0)</f>
        <v>0</v>
      </c>
      <c r="AD30" s="86">
        <f>IF(G22=K58,9,0)</f>
        <v>0</v>
      </c>
      <c r="AE30" s="86">
        <f>IF(G30=K58,9,0)</f>
        <v>0</v>
      </c>
      <c r="AF30" s="86">
        <f>IF(G38=K58,9,0)</f>
        <v>0</v>
      </c>
      <c r="AG30" s="86">
        <f>IF(I12=K58,10,0)</f>
        <v>0</v>
      </c>
      <c r="AH30" s="86">
        <f>IF(I16=K58,10,0)</f>
        <v>0</v>
      </c>
      <c r="AI30" s="86">
        <f>IF(I20=K58,10,0)</f>
        <v>0</v>
      </c>
      <c r="AJ30" s="86">
        <f>IF(I24=K58,10,0)</f>
        <v>0</v>
      </c>
      <c r="AK30" s="86">
        <f>IF(I28=K58,10,0)</f>
        <v>0</v>
      </c>
      <c r="AL30" s="86">
        <f>IF(I32=K58,10,0)</f>
        <v>0</v>
      </c>
      <c r="AM30" s="86">
        <f>IF(I36=K58,10,0)</f>
        <v>0</v>
      </c>
      <c r="AN30" s="86">
        <f>IF(I40=K58,10,0)</f>
        <v>0</v>
      </c>
      <c r="AO30" s="86">
        <f>IF(K12=K58,11,0)</f>
        <v>0</v>
      </c>
      <c r="AP30" s="86">
        <f>IF(K14=K58,11,0)</f>
        <v>0</v>
      </c>
      <c r="AQ30" s="86">
        <f>IF(K16=K58,11,0)</f>
        <v>0</v>
      </c>
      <c r="AR30" s="86">
        <f>IF(K18=K58,11,0)</f>
        <v>0</v>
      </c>
      <c r="AS30" s="86">
        <f>IF(K20=K58,11,0)</f>
        <v>0</v>
      </c>
      <c r="AT30" s="86">
        <f>IF(K22=K58,11,0)</f>
        <v>0</v>
      </c>
      <c r="AU30" s="86">
        <f>IF(K24=K58,11,0)</f>
        <v>0</v>
      </c>
      <c r="AV30" s="86">
        <f>IF(K26=K58,11,0)</f>
        <v>0</v>
      </c>
      <c r="AW30" s="86">
        <f>IF(K28=K58,11,0)</f>
        <v>0</v>
      </c>
      <c r="AX30" s="86">
        <f>IF(K30=K58,11,0)</f>
        <v>0</v>
      </c>
      <c r="AY30" s="86">
        <f>IF(K32=K58,11,0)</f>
        <v>0</v>
      </c>
      <c r="AZ30" s="86">
        <f>IF(K34=K58,11,0)</f>
        <v>0</v>
      </c>
      <c r="BA30" s="86">
        <f>IF(K36=K58,11,0)</f>
        <v>0</v>
      </c>
      <c r="BB30" s="86">
        <f>IF(K38=K58,11,0)</f>
        <v>0</v>
      </c>
      <c r="BC30" s="86">
        <f>IF(K40=K58,11,0)</f>
        <v>0</v>
      </c>
      <c r="BD30" s="86">
        <f>IF(K42=K58,11,0)</f>
        <v>0</v>
      </c>
      <c r="BF30" s="64"/>
      <c r="BG30" s="64"/>
      <c r="BH30" s="64"/>
    </row>
    <row r="31" spans="2:62" ht="12" customHeight="1">
      <c r="B31" s="369"/>
      <c r="C31" s="118"/>
      <c r="D31" s="479"/>
      <c r="E31" s="481"/>
      <c r="F31" s="76"/>
      <c r="G31" s="394"/>
      <c r="H31" s="335">
        <v>14</v>
      </c>
      <c r="I31" s="337" t="str">
        <f>LOOKUP(E32,始祖牛ﾃﾞｰﾀ!$A$6:$A$6335,始祖牛ﾃﾞｰﾀ!$G$6:$G$6335)</f>
        <v>神高福</v>
      </c>
      <c r="J31" s="354">
        <v>27</v>
      </c>
      <c r="K31" s="355" t="str">
        <f>LOOKUP(I32,始祖牛ﾃﾞｰﾀ!$A$6:$A$6335,始祖牛ﾃﾞｰﾀ!$E$6:$E$6335)</f>
        <v>忠福</v>
      </c>
      <c r="L31" s="360"/>
      <c r="M31" s="361" t="str">
        <f>LOOKUP(K32,始祖牛ﾃﾞｰﾀ!$A$6:$A$6335,始祖牛ﾃﾞｰﾀ!$E$6:$E$6335)</f>
        <v>安美土井</v>
      </c>
      <c r="N31" s="474"/>
      <c r="O31" s="471">
        <f ca="1">IF(L178=0,"",L178)</f>
        <v>6</v>
      </c>
      <c r="P31" s="469">
        <f ca="1">IF(M178=0,"",M178)</f>
        <v>0.390625</v>
      </c>
      <c r="Q31" s="537" t="s">
        <v>99</v>
      </c>
      <c r="R31" s="83"/>
      <c r="S31" s="529">
        <v>6</v>
      </c>
      <c r="T31" s="463" t="str">
        <f ca="1">IF(BG81="","",LOOKUP(BG81,始祖牛ﾃﾞｰﾀ!$A$6:$A$6335,始祖牛ﾃﾞｰﾀ!$B$6:$B$6335))</f>
        <v>気高</v>
      </c>
      <c r="U31" s="464"/>
      <c r="V31" s="541"/>
      <c r="X31" s="80" t="s">
        <v>123</v>
      </c>
      <c r="Y31" s="86">
        <f>IF(B28=K60,6,0)</f>
        <v>0</v>
      </c>
      <c r="Z31" s="86">
        <f>IF(C20=K60,7,0)</f>
        <v>0</v>
      </c>
      <c r="AA31" s="86">
        <f>IF(E16=K60,8,0)</f>
        <v>0</v>
      </c>
      <c r="AB31" s="86">
        <f>IF(E32=K60,8,0)</f>
        <v>0</v>
      </c>
      <c r="AC31" s="86">
        <f>IF(G14=K60,9,0)</f>
        <v>0</v>
      </c>
      <c r="AD31" s="86">
        <f>IF(G22=K60,9,0)</f>
        <v>0</v>
      </c>
      <c r="AE31" s="86">
        <f>IF(G30=K60,9,0)</f>
        <v>0</v>
      </c>
      <c r="AF31" s="86">
        <f>IF(G38=K60,9,0)</f>
        <v>0</v>
      </c>
      <c r="AG31" s="86">
        <f>IF(I12=K60,10,0)</f>
        <v>0</v>
      </c>
      <c r="AH31" s="86">
        <f>IF(I16=K60,10,0)</f>
        <v>0</v>
      </c>
      <c r="AI31" s="86">
        <f>IF(I20=K60,10,0)</f>
        <v>0</v>
      </c>
      <c r="AJ31" s="86">
        <f>IF(I24=K60,10,0)</f>
        <v>0</v>
      </c>
      <c r="AK31" s="86">
        <f>IF(I28=K60,10,0)</f>
        <v>0</v>
      </c>
      <c r="AL31" s="86">
        <f>IF(I32=K60,10,0)</f>
        <v>0</v>
      </c>
      <c r="AM31" s="86">
        <f>IF(I36=K60,10,0)</f>
        <v>0</v>
      </c>
      <c r="AN31" s="86">
        <f>IF(I40=K60,10,0)</f>
        <v>0</v>
      </c>
      <c r="AO31" s="86">
        <f>IF(K12=K60,11,0)</f>
        <v>0</v>
      </c>
      <c r="AP31" s="86">
        <f>IF(K14=K60,11,0)</f>
        <v>0</v>
      </c>
      <c r="AQ31" s="86">
        <f>IF(K16=K60,11,0)</f>
        <v>0</v>
      </c>
      <c r="AR31" s="86">
        <f>IF(K18=K60,11,0)</f>
        <v>0</v>
      </c>
      <c r="AS31" s="86">
        <f>IF(K20=K60,11,0)</f>
        <v>0</v>
      </c>
      <c r="AT31" s="86">
        <f>IF(K22=K60,11,0)</f>
        <v>0</v>
      </c>
      <c r="AU31" s="86">
        <f>IF(K24=K60,11,0)</f>
        <v>0</v>
      </c>
      <c r="AV31" s="86">
        <f>IF(K26=K60,11,0)</f>
        <v>0</v>
      </c>
      <c r="AW31" s="86">
        <f>IF(K28=K60,11,0)</f>
        <v>0</v>
      </c>
      <c r="AX31" s="86">
        <f>IF(K30=K60,11,0)</f>
        <v>0</v>
      </c>
      <c r="AY31" s="86">
        <f>IF(K32=K60,11,0)</f>
        <v>0</v>
      </c>
      <c r="AZ31" s="86">
        <f>IF(K34=K60,11,0)</f>
        <v>0</v>
      </c>
      <c r="BA31" s="86">
        <f>IF(K36=K60,11,0)</f>
        <v>0</v>
      </c>
      <c r="BB31" s="86">
        <f>IF(K38=K60,11,0)</f>
        <v>0</v>
      </c>
      <c r="BC31" s="86">
        <f>IF(K40=K60,11,0)</f>
        <v>0</v>
      </c>
      <c r="BD31" s="86">
        <f>IF(K42=K60,11,0)</f>
        <v>0</v>
      </c>
      <c r="BF31" s="64"/>
      <c r="BG31" s="64"/>
      <c r="BH31" s="180"/>
    </row>
    <row r="32" spans="2:62" ht="12" customHeight="1">
      <c r="B32" s="369"/>
      <c r="C32" s="118"/>
      <c r="D32" s="383"/>
      <c r="E32" s="385" t="str">
        <f>LOOKUP(B28,始祖牛ﾃﾞｰﾀ!$A$6:$A$6335,始祖牛ﾃﾞｰﾀ!$F$6:$F$6335)</f>
        <v>かねゆき</v>
      </c>
      <c r="F32" s="81"/>
      <c r="G32" s="118"/>
      <c r="H32" s="335"/>
      <c r="I32" s="338" t="str">
        <f>LOOKUP(E32,始祖牛ﾃﾞｰﾀ!$A$6:$A$6335,始祖牛ﾃﾞｰﾀ!$F$6:$F$6335)</f>
        <v>かみたかふく</v>
      </c>
      <c r="J32" s="78"/>
      <c r="K32" s="351" t="str">
        <f>LOOKUP(I32,始祖牛ﾃﾞｰﾀ!$A$6:$A$6335,始祖牛ﾃﾞｰﾀ!$D$6:$D$6335)</f>
        <v>ただふく</v>
      </c>
      <c r="L32" s="362"/>
      <c r="M32" s="363" t="str">
        <f>LOOKUP(I32,始祖牛ﾃﾞｰﾀ!$A$6:$A$6335,始祖牛ﾃﾞｰﾀ!$G$6:$G$6335)</f>
        <v>宝徳</v>
      </c>
      <c r="N32" s="475"/>
      <c r="O32" s="472"/>
      <c r="P32" s="470"/>
      <c r="Q32" s="538"/>
      <c r="R32" s="83"/>
      <c r="S32" s="462"/>
      <c r="T32" s="466"/>
      <c r="U32" s="467"/>
      <c r="V32" s="542"/>
      <c r="X32" s="80" t="s">
        <v>124</v>
      </c>
      <c r="Y32" s="86">
        <f>IF(B28=K62,6,0)</f>
        <v>0</v>
      </c>
      <c r="Z32" s="86">
        <f>IF(C20=K62,7,0)</f>
        <v>0</v>
      </c>
      <c r="AA32" s="86">
        <f>IF(E16=K62,8,0)</f>
        <v>0</v>
      </c>
      <c r="AB32" s="86">
        <f>IF(E32=K62,8,0)</f>
        <v>0</v>
      </c>
      <c r="AC32" s="86">
        <f>IF(G14=K62,9,0)</f>
        <v>0</v>
      </c>
      <c r="AD32" s="86">
        <f>IF(G22=K62,9,0)</f>
        <v>0</v>
      </c>
      <c r="AE32" s="86">
        <f>IF(G30=K62,9,0)</f>
        <v>0</v>
      </c>
      <c r="AF32" s="86">
        <f>IF(G38=K62,9,0)</f>
        <v>0</v>
      </c>
      <c r="AG32" s="86">
        <f>IF(I12=K62,10,0)</f>
        <v>0</v>
      </c>
      <c r="AH32" s="86">
        <f>IF(I16=K62,10,0)</f>
        <v>0</v>
      </c>
      <c r="AI32" s="86">
        <f>IF(I20=K62,10,0)</f>
        <v>0</v>
      </c>
      <c r="AJ32" s="86">
        <f>IF(I24=K62,10,0)</f>
        <v>0</v>
      </c>
      <c r="AK32" s="86">
        <f>IF(I28=K62,10,0)</f>
        <v>0</v>
      </c>
      <c r="AL32" s="86">
        <f>IF(I32=K62,10,0)</f>
        <v>0</v>
      </c>
      <c r="AM32" s="86">
        <f>IF(I36=K62,10,0)</f>
        <v>0</v>
      </c>
      <c r="AN32" s="86">
        <f>IF(I40=K62,10,0)</f>
        <v>0</v>
      </c>
      <c r="AO32" s="86">
        <f>IF(K12=K62,11,0)</f>
        <v>0</v>
      </c>
      <c r="AP32" s="86">
        <f>IF(K14=K62,11,0)</f>
        <v>0</v>
      </c>
      <c r="AQ32" s="86">
        <f>IF(K16=K62,11,0)</f>
        <v>0</v>
      </c>
      <c r="AR32" s="86">
        <f>IF(K18=K62,11,0)</f>
        <v>0</v>
      </c>
      <c r="AS32" s="86">
        <f>IF(K20=K62,11,0)</f>
        <v>0</v>
      </c>
      <c r="AT32" s="86">
        <f>IF(K22=K62,11,0)</f>
        <v>0</v>
      </c>
      <c r="AU32" s="86">
        <f>IF(K24=K62,11,0)</f>
        <v>0</v>
      </c>
      <c r="AV32" s="86">
        <f>IF(K26=K62,11,0)</f>
        <v>0</v>
      </c>
      <c r="AW32" s="86">
        <f>IF(K28=K62,11,0)</f>
        <v>0</v>
      </c>
      <c r="AX32" s="86">
        <f>IF(K30=K62,11,0)</f>
        <v>0</v>
      </c>
      <c r="AY32" s="86">
        <f>IF(K32=K62,11,0)</f>
        <v>0</v>
      </c>
      <c r="AZ32" s="86">
        <f>IF(K34=K62,11,0)</f>
        <v>0</v>
      </c>
      <c r="BA32" s="86">
        <f>IF(K36=K62,11,0)</f>
        <v>0</v>
      </c>
      <c r="BB32" s="86">
        <f>IF(K38=K62,11,0)</f>
        <v>0</v>
      </c>
      <c r="BC32" s="86">
        <f>IF(K40=K62,11,0)</f>
        <v>0</v>
      </c>
      <c r="BD32" s="86">
        <f>IF(K42=K62,11,0)</f>
        <v>0</v>
      </c>
      <c r="BF32" s="64"/>
      <c r="BG32" s="64"/>
      <c r="BH32" s="180"/>
    </row>
    <row r="33" spans="2:64" ht="12" customHeight="1">
      <c r="B33" s="369"/>
      <c r="C33" s="118"/>
      <c r="D33" s="383"/>
      <c r="E33" s="384"/>
      <c r="F33" s="81"/>
      <c r="G33" s="118"/>
      <c r="H33" s="76"/>
      <c r="I33" s="321"/>
      <c r="J33" s="339">
        <v>28</v>
      </c>
      <c r="K33" s="340" t="str">
        <f>LOOKUP(E32,始祖牛ﾃﾞｰﾀ!$A$6:$A$6335,始祖牛ﾃﾞｰﾀ!$I$6:$I$6335)</f>
        <v>宝勝</v>
      </c>
      <c r="L33" s="360"/>
      <c r="M33" s="361" t="str">
        <f>LOOKUP(K34,始祖牛ﾃﾞｰﾀ!$A$6:$A$6335,始祖牛ﾃﾞｰﾀ!$E$6:$E$6335)</f>
        <v>第８気高</v>
      </c>
      <c r="N33" s="473">
        <v>6</v>
      </c>
      <c r="O33" s="463" t="str">
        <f ca="1">IF(BG172="","",LOOKUP(BG172,始祖牛ﾃﾞｰﾀ!$A$6:$A$6335,始祖牛ﾃﾞｰﾀ!$B$6:$B$6335))</f>
        <v>田安土井</v>
      </c>
      <c r="P33" s="464"/>
      <c r="Q33" s="465"/>
      <c r="R33" s="83"/>
      <c r="S33" s="529">
        <v>7</v>
      </c>
      <c r="T33" s="463" t="str">
        <f ca="1">IF(BG82="","",LOOKUP(BG82,始祖牛ﾃﾞｰﾀ!$A$6:$A$6335,始祖牛ﾃﾞｰﾀ!$B$6:$B$6335))</f>
        <v/>
      </c>
      <c r="U33" s="464"/>
      <c r="V33" s="541"/>
      <c r="X33" s="80" t="s">
        <v>125</v>
      </c>
      <c r="Y33" s="86">
        <f>IF(B28=K64,6,0)</f>
        <v>0</v>
      </c>
      <c r="Z33" s="86">
        <f>IF(C20=K64,7,0)</f>
        <v>0</v>
      </c>
      <c r="AA33" s="86">
        <f>IF(E16=K64,8,0)</f>
        <v>0</v>
      </c>
      <c r="AB33" s="86">
        <f>IF(E32=K64,8,0)</f>
        <v>0</v>
      </c>
      <c r="AC33" s="86">
        <f>IF(G14=K64,9,0)</f>
        <v>0</v>
      </c>
      <c r="AD33" s="86">
        <f>IF(G22=K64,9,0)</f>
        <v>0</v>
      </c>
      <c r="AE33" s="86">
        <f>IF(G30=K64,9,0)</f>
        <v>0</v>
      </c>
      <c r="AF33" s="86">
        <f>IF(G38=K64,9,0)</f>
        <v>0</v>
      </c>
      <c r="AG33" s="86">
        <f>IF(I12=K64,10,0)</f>
        <v>0</v>
      </c>
      <c r="AH33" s="86">
        <f>IF(I16=K64,10,0)</f>
        <v>0</v>
      </c>
      <c r="AI33" s="86">
        <f>IF(I20=K64,10,0)</f>
        <v>0</v>
      </c>
      <c r="AJ33" s="86">
        <f>IF(I24=K64,10,0)</f>
        <v>0</v>
      </c>
      <c r="AK33" s="86">
        <f>IF(I28=K64,10,0)</f>
        <v>0</v>
      </c>
      <c r="AL33" s="86">
        <f>IF(I32=K64,10,0)</f>
        <v>0</v>
      </c>
      <c r="AM33" s="86">
        <f>IF(I36=K64,10,0)</f>
        <v>0</v>
      </c>
      <c r="AN33" s="86">
        <f>IF(I40=K64,10,0)</f>
        <v>0</v>
      </c>
      <c r="AO33" s="86">
        <f>IF(K12=K64,11,0)</f>
        <v>0</v>
      </c>
      <c r="AP33" s="86">
        <f>IF(K14=K64,11,0)</f>
        <v>0</v>
      </c>
      <c r="AQ33" s="86">
        <f>IF(K16=K64,11,0)</f>
        <v>0</v>
      </c>
      <c r="AR33" s="86">
        <f>IF(K18=K64,11,0)</f>
        <v>0</v>
      </c>
      <c r="AS33" s="86">
        <f>IF(K20=K64,11,0)</f>
        <v>11</v>
      </c>
      <c r="AT33" s="86">
        <f>IF(K22=K64,11,0)</f>
        <v>0</v>
      </c>
      <c r="AU33" s="86">
        <f>IF(K24=K64,11,0)</f>
        <v>11</v>
      </c>
      <c r="AV33" s="86">
        <f>IF(K26=K64,11,0)</f>
        <v>0</v>
      </c>
      <c r="AW33" s="86">
        <f>IF(K28=K64,11,0)</f>
        <v>0</v>
      </c>
      <c r="AX33" s="86">
        <f>IF(K30=K64,11,0)</f>
        <v>0</v>
      </c>
      <c r="AY33" s="86">
        <f>IF(K32=K64,11,0)</f>
        <v>0</v>
      </c>
      <c r="AZ33" s="86">
        <f>IF(K34=K64,11,0)</f>
        <v>0</v>
      </c>
      <c r="BA33" s="86">
        <f>IF(K36=K64,11,0)</f>
        <v>0</v>
      </c>
      <c r="BB33" s="86">
        <f>IF(K38=K64,11,0)</f>
        <v>0</v>
      </c>
      <c r="BC33" s="86">
        <f>IF(K40=K64,11,0)</f>
        <v>0</v>
      </c>
      <c r="BD33" s="86">
        <f>IF(K42=K64,11,0)</f>
        <v>0</v>
      </c>
      <c r="BF33" s="64"/>
      <c r="BG33" s="64"/>
      <c r="BH33" s="180"/>
    </row>
    <row r="34" spans="2:64" ht="12" customHeight="1">
      <c r="B34" s="369"/>
      <c r="C34" s="118"/>
      <c r="D34" s="383"/>
      <c r="E34" s="396"/>
      <c r="F34" s="88"/>
      <c r="G34" s="117"/>
      <c r="H34" s="88"/>
      <c r="I34" s="117"/>
      <c r="J34" s="79"/>
      <c r="K34" s="245" t="str">
        <f>LOOKUP(E32,始祖牛ﾃﾞｰﾀ!$A$6:$A$6335,始祖牛ﾃﾞｰﾀ!$H$6:$H$6335)</f>
        <v>ほうしょう</v>
      </c>
      <c r="L34" s="250"/>
      <c r="M34" s="197" t="str">
        <f>LOOKUP(E32,始祖牛ﾃﾞｰﾀ!$A$6:$A$6335,始祖牛ﾃﾞｰﾀ!$K$6:$K$6335)</f>
        <v>金水９</v>
      </c>
      <c r="N34" s="475"/>
      <c r="O34" s="466"/>
      <c r="P34" s="467"/>
      <c r="Q34" s="468"/>
      <c r="R34" s="83"/>
      <c r="S34" s="462"/>
      <c r="T34" s="466"/>
      <c r="U34" s="467"/>
      <c r="V34" s="542"/>
      <c r="X34" s="80" t="s">
        <v>126</v>
      </c>
      <c r="Y34" s="86">
        <f>IF(B28=K66,6,0)</f>
        <v>0</v>
      </c>
      <c r="Z34" s="86">
        <f>IF(C20=K66,7,0)</f>
        <v>0</v>
      </c>
      <c r="AA34" s="86">
        <f>IF(E16=K66,8,0)</f>
        <v>0</v>
      </c>
      <c r="AB34" s="86">
        <f>IF(E32=K66,8,0)</f>
        <v>0</v>
      </c>
      <c r="AC34" s="86">
        <f>IF(G14=K66,9,0)</f>
        <v>0</v>
      </c>
      <c r="AD34" s="86">
        <f>IF(G22=K66,9,0)</f>
        <v>0</v>
      </c>
      <c r="AE34" s="86">
        <f>IF(G30=K66,9,0)</f>
        <v>0</v>
      </c>
      <c r="AF34" s="86">
        <f>IF(G38=K66,9,0)</f>
        <v>0</v>
      </c>
      <c r="AG34" s="86">
        <f>IF(I12=K66,10,0)</f>
        <v>0</v>
      </c>
      <c r="AH34" s="86">
        <f>IF(I16=K66,10,0)</f>
        <v>0</v>
      </c>
      <c r="AI34" s="86">
        <f>IF(I20=K66,10,0)</f>
        <v>0</v>
      </c>
      <c r="AJ34" s="86">
        <f>IF(I24=K66,10,0)</f>
        <v>0</v>
      </c>
      <c r="AK34" s="86">
        <f>IF(I28=K66,10,0)</f>
        <v>0</v>
      </c>
      <c r="AL34" s="86">
        <f>IF(I32=K66,10,0)</f>
        <v>0</v>
      </c>
      <c r="AM34" s="86">
        <f>IF(I36=K66,10,0)</f>
        <v>0</v>
      </c>
      <c r="AN34" s="86">
        <f>IF(I40=K66,10,0)</f>
        <v>0</v>
      </c>
      <c r="AO34" s="86">
        <f>IF(K12=K66,11,0)</f>
        <v>0</v>
      </c>
      <c r="AP34" s="86">
        <f>IF(K14=K66,11,0)</f>
        <v>0</v>
      </c>
      <c r="AQ34" s="86">
        <f>IF(K16=K66,11,0)</f>
        <v>0</v>
      </c>
      <c r="AR34" s="86">
        <f>IF(K18=K66,11,0)</f>
        <v>0</v>
      </c>
      <c r="AS34" s="86">
        <f>IF(K20=K66,11,0)</f>
        <v>0</v>
      </c>
      <c r="AT34" s="86">
        <f>IF(K22=K66,11,0)</f>
        <v>0</v>
      </c>
      <c r="AU34" s="86">
        <f>IF(K24=K66,11,0)</f>
        <v>0</v>
      </c>
      <c r="AV34" s="86">
        <f>IF(K26=K66,11,0)</f>
        <v>0</v>
      </c>
      <c r="AW34" s="86">
        <f>IF(K28=K66,11,0)</f>
        <v>0</v>
      </c>
      <c r="AX34" s="86">
        <f>IF(K30=K66,11,0)</f>
        <v>0</v>
      </c>
      <c r="AY34" s="86">
        <f>IF(K32=K66,11,0)</f>
        <v>0</v>
      </c>
      <c r="AZ34" s="86">
        <f>IF(K34=K66,11,0)</f>
        <v>0</v>
      </c>
      <c r="BA34" s="86">
        <f>IF(K36=K66,11,0)</f>
        <v>0</v>
      </c>
      <c r="BB34" s="86">
        <f>IF(K38=K66,11,0)</f>
        <v>0</v>
      </c>
      <c r="BC34" s="86">
        <f>IF(K40=K66,11,0)</f>
        <v>0</v>
      </c>
      <c r="BD34" s="86">
        <f>IF(K42=K66,11,0)</f>
        <v>0</v>
      </c>
      <c r="BF34" s="64"/>
      <c r="BG34" s="64"/>
      <c r="BH34" s="180"/>
    </row>
    <row r="35" spans="2:64" ht="12" customHeight="1">
      <c r="B35" s="369"/>
      <c r="C35" s="118"/>
      <c r="D35" s="76"/>
      <c r="E35" s="394"/>
      <c r="F35" s="384">
        <v>8</v>
      </c>
      <c r="G35" s="396"/>
      <c r="H35" s="334">
        <v>15</v>
      </c>
      <c r="I35" s="337" t="str">
        <f>LOOKUP(G38,始祖牛ﾃﾞｰﾀ!$A$6:$A$6335,始祖牛ﾃﾞｰﾀ!$E$6:$E$6335)</f>
        <v>安福(宮崎)</v>
      </c>
      <c r="J35" s="354">
        <v>29</v>
      </c>
      <c r="K35" s="355" t="str">
        <f>LOOKUP(I36,始祖牛ﾃﾞｰﾀ!$A$6:$A$6335,始祖牛ﾃﾞｰﾀ!$E$6:$E$6335)</f>
        <v>田安土井</v>
      </c>
      <c r="L35" s="360"/>
      <c r="M35" s="361" t="str">
        <f>LOOKUP(K36,始祖牛ﾃﾞｰﾀ!$A$6:$A$6335,始祖牛ﾃﾞｰﾀ!$E$6:$E$6335)</f>
        <v>田福土井</v>
      </c>
      <c r="N35" s="473">
        <v>7</v>
      </c>
      <c r="O35" s="463" t="str">
        <f ca="1">IF(BG173="","",LOOKUP(BG173,始祖牛ﾃﾞｰﾀ!$A$6:$A$6335,始祖牛ﾃﾞｰﾀ!$B$6:$B$6335))</f>
        <v>第５栄光</v>
      </c>
      <c r="P35" s="464"/>
      <c r="Q35" s="465"/>
      <c r="R35" s="83"/>
      <c r="S35" s="529">
        <v>8</v>
      </c>
      <c r="T35" s="463" t="str">
        <f ca="1">IF(BG83="","",LOOKUP(BG83,始祖牛ﾃﾞｰﾀ!$A$6:$A$6335,始祖牛ﾃﾞｰﾀ!$B$6:$B$6335))</f>
        <v/>
      </c>
      <c r="U35" s="464"/>
      <c r="V35" s="541"/>
      <c r="X35" s="80" t="s">
        <v>127</v>
      </c>
      <c r="Y35" s="86">
        <f>IF(B28=K68,6,0)</f>
        <v>0</v>
      </c>
      <c r="Z35" s="86">
        <f>IF(C20=K68,7,0)</f>
        <v>0</v>
      </c>
      <c r="AA35" s="86">
        <f>IF(E16=K68,8,0)</f>
        <v>0</v>
      </c>
      <c r="AB35" s="86">
        <f>IF(E32=K68,8,0)</f>
        <v>0</v>
      </c>
      <c r="AC35" s="86">
        <f>IF(G14=K68,9,0)</f>
        <v>9</v>
      </c>
      <c r="AD35" s="86">
        <f>IF(G22=K68,9,0)</f>
        <v>0</v>
      </c>
      <c r="AE35" s="86">
        <f>IF(G30=K68,9,0)</f>
        <v>0</v>
      </c>
      <c r="AF35" s="86">
        <f>IF(G38=K68,9,0)</f>
        <v>0</v>
      </c>
      <c r="AG35" s="86">
        <f>IF(I12=K68,10,0)</f>
        <v>0</v>
      </c>
      <c r="AH35" s="86">
        <f>IF(I16=K68,10,0)</f>
        <v>0</v>
      </c>
      <c r="AI35" s="86">
        <f>IF(I20=K68,10,0)</f>
        <v>0</v>
      </c>
      <c r="AJ35" s="86">
        <f>IF(I24=K68,10,0)</f>
        <v>0</v>
      </c>
      <c r="AK35" s="86">
        <f>IF(I28=K68,10,0)</f>
        <v>0</v>
      </c>
      <c r="AL35" s="86">
        <f>IF(I32=K68,10,0)</f>
        <v>0</v>
      </c>
      <c r="AM35" s="86">
        <f>IF(I36=K68,10,0)</f>
        <v>0</v>
      </c>
      <c r="AN35" s="86">
        <f>IF(I40=K68,10,0)</f>
        <v>10</v>
      </c>
      <c r="AO35" s="86">
        <f>IF(K12=K68,11,0)</f>
        <v>0</v>
      </c>
      <c r="AP35" s="86">
        <f>IF(K14=K68,11,0)</f>
        <v>0</v>
      </c>
      <c r="AQ35" s="86">
        <f>IF(K16=K68,11,0)</f>
        <v>0</v>
      </c>
      <c r="AR35" s="86">
        <f>IF(K18=K68,11,0)</f>
        <v>0</v>
      </c>
      <c r="AS35" s="86">
        <f>IF(K20=K68,11,0)</f>
        <v>0</v>
      </c>
      <c r="AT35" s="86">
        <f>IF(K22=K68,11,0)</f>
        <v>0</v>
      </c>
      <c r="AU35" s="86">
        <f>IF(K24=K68,11,0)</f>
        <v>0</v>
      </c>
      <c r="AV35" s="86">
        <f>IF(K26=K68,11,0)</f>
        <v>11</v>
      </c>
      <c r="AW35" s="86">
        <f>IF(K28=K68,11,0)</f>
        <v>0</v>
      </c>
      <c r="AX35" s="86">
        <f>IF(K30=K68,11,0)</f>
        <v>11</v>
      </c>
      <c r="AY35" s="86">
        <f>IF(K32=K68,11,0)</f>
        <v>0</v>
      </c>
      <c r="AZ35" s="86">
        <f>IF(K34=K68,11,0)</f>
        <v>0</v>
      </c>
      <c r="BA35" s="86">
        <f>IF(K36=K68,11,0)</f>
        <v>0</v>
      </c>
      <c r="BB35" s="86">
        <f>IF(K38=K68,11,0)</f>
        <v>0</v>
      </c>
      <c r="BC35" s="86">
        <f>IF(K40=K68,11,0)</f>
        <v>0</v>
      </c>
      <c r="BD35" s="86">
        <f>IF(K42=K68,11,0)</f>
        <v>0</v>
      </c>
      <c r="BF35" s="64"/>
      <c r="BG35" s="64"/>
      <c r="BH35" s="180"/>
    </row>
    <row r="36" spans="2:64" ht="12" customHeight="1">
      <c r="B36" s="369"/>
      <c r="C36" s="118"/>
      <c r="D36" s="81"/>
      <c r="E36" s="118"/>
      <c r="F36" s="481" t="str">
        <f>LOOKUP(B28,始祖牛ﾃﾞｰﾀ!$A$6:$A$6335,始祖牛ﾃﾞｰﾀ!$I$6:$I$6335)</f>
        <v>安平</v>
      </c>
      <c r="G36" s="480"/>
      <c r="H36" s="334"/>
      <c r="I36" s="338" t="str">
        <f>LOOKUP(G38,始祖牛ﾃﾞｰﾀ!$A$6:$A$6335,始祖牛ﾃﾞｰﾀ!$D$6:$D$6335)</f>
        <v>やすふくみやざき</v>
      </c>
      <c r="J36" s="89"/>
      <c r="K36" s="351" t="str">
        <f>LOOKUP(I36,始祖牛ﾃﾞｰﾀ!$A$6:$A$6335,始祖牛ﾃﾞｰﾀ!$D$6:$D$6335)</f>
        <v>たやすどい</v>
      </c>
      <c r="L36" s="362"/>
      <c r="M36" s="363" t="str">
        <f>LOOKUP(I36,始祖牛ﾃﾞｰﾀ!$A$6:$A$6335,始祖牛ﾃﾞｰﾀ!$G$6:$G$6335)</f>
        <v>安千代土井</v>
      </c>
      <c r="N36" s="475"/>
      <c r="O36" s="466"/>
      <c r="P36" s="467"/>
      <c r="Q36" s="468"/>
      <c r="R36" s="83"/>
      <c r="S36" s="462"/>
      <c r="T36" s="466"/>
      <c r="U36" s="467"/>
      <c r="V36" s="542"/>
      <c r="X36" s="80" t="s">
        <v>128</v>
      </c>
      <c r="Y36" s="86">
        <f>IF(B28=K70,6,0)</f>
        <v>0</v>
      </c>
      <c r="Z36" s="86">
        <f>IF(C20=K70,7,0)</f>
        <v>0</v>
      </c>
      <c r="AA36" s="86">
        <f>IF(E16=K70,8,0)</f>
        <v>0</v>
      </c>
      <c r="AB36" s="86">
        <f>IF(E32=K70,8,0)</f>
        <v>0</v>
      </c>
      <c r="AC36" s="86">
        <f>IF(G14=K70,9,0)</f>
        <v>0</v>
      </c>
      <c r="AD36" s="86">
        <f>IF(G22=K70,9,0)</f>
        <v>0</v>
      </c>
      <c r="AE36" s="86">
        <f>IF(G30=K70,9,0)</f>
        <v>0</v>
      </c>
      <c r="AF36" s="86">
        <f>IF(G38=K70,9,0)</f>
        <v>0</v>
      </c>
      <c r="AG36" s="86">
        <f>IF(I12=K70,10,0)</f>
        <v>0</v>
      </c>
      <c r="AH36" s="86">
        <f>IF(I16=K70,10,0)</f>
        <v>0</v>
      </c>
      <c r="AI36" s="86">
        <f>IF(I20=K70,10,0)</f>
        <v>10</v>
      </c>
      <c r="AJ36" s="86">
        <f>IF(I24=K70,10,0)</f>
        <v>10</v>
      </c>
      <c r="AK36" s="86">
        <f>IF(I28=K70,10,0)</f>
        <v>0</v>
      </c>
      <c r="AL36" s="86">
        <f>IF(I32=K70,10,0)</f>
        <v>0</v>
      </c>
      <c r="AM36" s="86">
        <f>IF(I36=K70,10,0)</f>
        <v>0</v>
      </c>
      <c r="AN36" s="86">
        <f>IF(I40=K70,10,0)</f>
        <v>0</v>
      </c>
      <c r="AO36" s="86">
        <f>IF(K12=K70,11,0)</f>
        <v>0</v>
      </c>
      <c r="AP36" s="86">
        <f>IF(K14=K70,11,0)</f>
        <v>0</v>
      </c>
      <c r="AQ36" s="86">
        <f>IF(K16=K70,11,0)</f>
        <v>0</v>
      </c>
      <c r="AR36" s="86">
        <f>IF(K18=K70,11,0)</f>
        <v>0</v>
      </c>
      <c r="AS36" s="86">
        <f>IF(K20=K70,11,0)</f>
        <v>0</v>
      </c>
      <c r="AT36" s="86">
        <f>IF(K22=K70,11,0)</f>
        <v>0</v>
      </c>
      <c r="AU36" s="86">
        <f>IF(K24=K70,11,0)</f>
        <v>0</v>
      </c>
      <c r="AV36" s="86">
        <f>IF(K26=K70,11,0)</f>
        <v>0</v>
      </c>
      <c r="AW36" s="86">
        <f>IF(K28=K70,11,0)</f>
        <v>0</v>
      </c>
      <c r="AX36" s="86">
        <f>IF(K30=K70,11,0)</f>
        <v>0</v>
      </c>
      <c r="AY36" s="86">
        <f>IF(K32=K70,11,0)</f>
        <v>11</v>
      </c>
      <c r="AZ36" s="86">
        <f>IF(K34=K70,11,0)</f>
        <v>0</v>
      </c>
      <c r="BA36" s="86">
        <f>IF(K36=K70,11,0)</f>
        <v>0</v>
      </c>
      <c r="BB36" s="86">
        <f>IF(K38=K70,11,0)</f>
        <v>0</v>
      </c>
      <c r="BC36" s="86">
        <f>IF(K40=K70,11,0)</f>
        <v>0</v>
      </c>
      <c r="BD36" s="86">
        <f>IF(K42=K70,11,0)</f>
        <v>0</v>
      </c>
    </row>
    <row r="37" spans="2:64" ht="12" customHeight="1">
      <c r="B37" s="369"/>
      <c r="C37" s="118"/>
      <c r="D37" s="81"/>
      <c r="E37" s="118"/>
      <c r="F37" s="481"/>
      <c r="G37" s="481"/>
      <c r="H37" s="76"/>
      <c r="I37" s="321"/>
      <c r="J37" s="339">
        <v>30</v>
      </c>
      <c r="K37" s="340" t="str">
        <f>LOOKUP(G38,始祖牛ﾃﾞｰﾀ!$A$6:$A$6335,始祖牛ﾃﾞｰﾀ!$G$6:$G$6335)</f>
        <v>安福</v>
      </c>
      <c r="L37" s="360"/>
      <c r="M37" s="361" t="str">
        <f>LOOKUP(K38,始祖牛ﾃﾞｰﾀ!$A$6:$A$6335,始祖牛ﾃﾞｰﾀ!$E$6:$E$6335)</f>
        <v>安谷土井</v>
      </c>
      <c r="N37" s="473">
        <v>8</v>
      </c>
      <c r="O37" s="463" t="str">
        <f ca="1">IF(BG174="","",LOOKUP(BG174,始祖牛ﾃﾞｰﾀ!$A$6:$A$6335,始祖牛ﾃﾞｰﾀ!$B$6:$B$6335))</f>
        <v/>
      </c>
      <c r="P37" s="464"/>
      <c r="Q37" s="465"/>
      <c r="R37" s="83"/>
      <c r="S37" s="529">
        <v>9</v>
      </c>
      <c r="T37" s="463" t="str">
        <f ca="1">IF(BG84="","",LOOKUP(BG84,始祖牛ﾃﾞｰﾀ!$A$6:$A$6335,始祖牛ﾃﾞｰﾀ!$B$6:$B$6335))</f>
        <v/>
      </c>
      <c r="U37" s="464"/>
      <c r="V37" s="541"/>
      <c r="X37" s="80" t="s">
        <v>129</v>
      </c>
      <c r="Y37" s="86">
        <f>IF(B28=K72,6,0)</f>
        <v>0</v>
      </c>
      <c r="Z37" s="86">
        <f>IF(C20=K72,7,0)</f>
        <v>0</v>
      </c>
      <c r="AA37" s="86">
        <f>IF(E16=K72,8,0)</f>
        <v>0</v>
      </c>
      <c r="AB37" s="86">
        <f>IF(E32=K72,8,0)</f>
        <v>0</v>
      </c>
      <c r="AC37" s="86">
        <f>IF(G14=K72,9,0)</f>
        <v>0</v>
      </c>
      <c r="AD37" s="86">
        <f>IF(G22=K72,9,0)</f>
        <v>0</v>
      </c>
      <c r="AE37" s="86">
        <f>IF(G30=K72,9,0)</f>
        <v>0</v>
      </c>
      <c r="AF37" s="86">
        <f>IF(G38=K72,9,0)</f>
        <v>0</v>
      </c>
      <c r="AG37" s="86">
        <f>IF(I12=K72,10,0)</f>
        <v>0</v>
      </c>
      <c r="AH37" s="86">
        <f>IF(I16=K72,10,0)</f>
        <v>0</v>
      </c>
      <c r="AI37" s="86">
        <f>IF(I20=K72,10,0)</f>
        <v>0</v>
      </c>
      <c r="AJ37" s="86">
        <f>IF(I24=K72,10,0)</f>
        <v>0</v>
      </c>
      <c r="AK37" s="86">
        <f>IF(I28=K72,10,0)</f>
        <v>0</v>
      </c>
      <c r="AL37" s="86">
        <f>IF(I32=K72,10,0)</f>
        <v>0</v>
      </c>
      <c r="AM37" s="86">
        <f>IF(I36=K72,10,0)</f>
        <v>0</v>
      </c>
      <c r="AN37" s="86">
        <f>IF(I40=K72,10,0)</f>
        <v>0</v>
      </c>
      <c r="AO37" s="86">
        <f>IF(K12=K72,11,0)</f>
        <v>0</v>
      </c>
      <c r="AP37" s="86">
        <f>IF(K14=K72,11,0)</f>
        <v>0</v>
      </c>
      <c r="AQ37" s="86">
        <f>IF(K16=K72,11,0)</f>
        <v>0</v>
      </c>
      <c r="AR37" s="86">
        <f>IF(K18=K72,11,0)</f>
        <v>0</v>
      </c>
      <c r="AS37" s="86">
        <f>IF(K20=K72,11,0)</f>
        <v>0</v>
      </c>
      <c r="AT37" s="86">
        <f>IF(K22=K72,11,0)</f>
        <v>0</v>
      </c>
      <c r="AU37" s="86">
        <f>IF(K24=K72,11,0)</f>
        <v>0</v>
      </c>
      <c r="AV37" s="86">
        <f>IF(K26=K72,11,0)</f>
        <v>0</v>
      </c>
      <c r="AW37" s="86">
        <f>IF(K28=K72,11,0)</f>
        <v>0</v>
      </c>
      <c r="AX37" s="86">
        <f>IF(K30=K72,11,0)</f>
        <v>0</v>
      </c>
      <c r="AY37" s="86">
        <f>IF(K32=K72,11,0)</f>
        <v>0</v>
      </c>
      <c r="AZ37" s="86">
        <f>IF(K34=K72,11,0)</f>
        <v>0</v>
      </c>
      <c r="BA37" s="86">
        <f>IF(K36=K72,11,0)</f>
        <v>0</v>
      </c>
      <c r="BB37" s="86">
        <f>IF(K38=K72,11,0)</f>
        <v>0</v>
      </c>
      <c r="BC37" s="86">
        <f>IF(K40=K72,11,0)</f>
        <v>0</v>
      </c>
      <c r="BD37" s="86">
        <f>IF(K42=K72,11,0)</f>
        <v>0</v>
      </c>
    </row>
    <row r="38" spans="2:64" ht="12" customHeight="1">
      <c r="B38" s="369"/>
      <c r="C38" s="118"/>
      <c r="D38" s="81"/>
      <c r="E38" s="118"/>
      <c r="F38" s="384"/>
      <c r="G38" s="385" t="str">
        <f>LOOKUP(B28,始祖牛ﾃﾞｰﾀ!$A$6:$A$6335,始祖牛ﾃﾞｰﾀ!$H$6:$H$6335)</f>
        <v>やすひら</v>
      </c>
      <c r="H38" s="88"/>
      <c r="I38" s="117"/>
      <c r="J38" s="79"/>
      <c r="K38" s="245" t="str">
        <f>LOOKUP(G38,始祖牛ﾃﾞｰﾀ!$A$6:$A$6335,始祖牛ﾃﾞｰﾀ!$F$6:$F$6335)</f>
        <v>やすふく</v>
      </c>
      <c r="L38" s="250"/>
      <c r="M38" s="341" t="str">
        <f>LOOKUP(G38,始祖牛ﾃﾞｰﾀ!$A$6:$A$6335,始祖牛ﾃﾞｰﾀ!$I$6:$I$6335)</f>
        <v>茂富士</v>
      </c>
      <c r="N38" s="475"/>
      <c r="O38" s="466"/>
      <c r="P38" s="467"/>
      <c r="Q38" s="468"/>
      <c r="R38" s="83"/>
      <c r="S38" s="462"/>
      <c r="T38" s="466"/>
      <c r="U38" s="467"/>
      <c r="V38" s="542"/>
      <c r="W38" s="64"/>
      <c r="X38" s="80" t="s">
        <v>130</v>
      </c>
      <c r="Y38" s="86">
        <f>IF(B28=K74,6,0)</f>
        <v>0</v>
      </c>
      <c r="Z38" s="86">
        <f>IF(C20=K74,7,0)</f>
        <v>0</v>
      </c>
      <c r="AA38" s="86">
        <f>IF(E16=K74,8,0)</f>
        <v>0</v>
      </c>
      <c r="AB38" s="86">
        <f>IF(E32=K74,8,0)</f>
        <v>0</v>
      </c>
      <c r="AC38" s="86">
        <f>IF(G14=K74,9,0)</f>
        <v>0</v>
      </c>
      <c r="AD38" s="86">
        <f>IF(G22=K74,9,0)</f>
        <v>0</v>
      </c>
      <c r="AE38" s="86">
        <f>IF(G30=K74,9,0)</f>
        <v>0</v>
      </c>
      <c r="AF38" s="86">
        <f>IF(G38=K74,9,0)</f>
        <v>0</v>
      </c>
      <c r="AG38" s="86">
        <f>IF(I12=K74,10,0)</f>
        <v>0</v>
      </c>
      <c r="AH38" s="86">
        <f>IF(I16=K74,10,0)</f>
        <v>0</v>
      </c>
      <c r="AI38" s="86">
        <f>IF(I20=K74,10,0)</f>
        <v>0</v>
      </c>
      <c r="AJ38" s="86">
        <f>IF(I24=K74,10,0)</f>
        <v>0</v>
      </c>
      <c r="AK38" s="86">
        <f>IF(I28=K74,10,0)</f>
        <v>0</v>
      </c>
      <c r="AL38" s="86">
        <f>IF(I32=K74,10,0)</f>
        <v>0</v>
      </c>
      <c r="AM38" s="86">
        <f>IF(I36=K74,10,0)</f>
        <v>0</v>
      </c>
      <c r="AN38" s="86">
        <f>IF(I40=K74,10,0)</f>
        <v>0</v>
      </c>
      <c r="AO38" s="86">
        <f>IF(K12=K74,11,0)</f>
        <v>0</v>
      </c>
      <c r="AP38" s="86">
        <f>IF(K14=K74,11,0)</f>
        <v>0</v>
      </c>
      <c r="AQ38" s="86">
        <f>IF(K16=K74,11,0)</f>
        <v>0</v>
      </c>
      <c r="AR38" s="86">
        <f>IF(K18=K74,11,0)</f>
        <v>0</v>
      </c>
      <c r="AS38" s="86">
        <f>IF(K20=K74,11,0)</f>
        <v>0</v>
      </c>
      <c r="AT38" s="86">
        <f>IF(K22=K74,11,0)</f>
        <v>0</v>
      </c>
      <c r="AU38" s="86">
        <f>IF(K24=K74,11,0)</f>
        <v>0</v>
      </c>
      <c r="AV38" s="86">
        <f>IF(K26=K74,11,0)</f>
        <v>0</v>
      </c>
      <c r="AW38" s="86">
        <f>IF(K28=K74,11,0)</f>
        <v>0</v>
      </c>
      <c r="AX38" s="86">
        <f>IF(K30=K74,11,0)</f>
        <v>0</v>
      </c>
      <c r="AY38" s="86">
        <f>IF(K32=K74,11,0)</f>
        <v>0</v>
      </c>
      <c r="AZ38" s="86">
        <f>IF(K34=K74,11,0)</f>
        <v>0</v>
      </c>
      <c r="BA38" s="86">
        <f>IF(K36=K74,11,0)</f>
        <v>0</v>
      </c>
      <c r="BB38" s="86">
        <f>IF(K38=K74,11,0)</f>
        <v>0</v>
      </c>
      <c r="BC38" s="86">
        <f>IF(K40=K74,11,0)</f>
        <v>0</v>
      </c>
      <c r="BD38" s="86">
        <f>IF(K42=K74,11,0)</f>
        <v>0</v>
      </c>
    </row>
    <row r="39" spans="2:64" ht="12" customHeight="1">
      <c r="B39" s="369"/>
      <c r="C39" s="118"/>
      <c r="D39" s="81"/>
      <c r="E39" s="118"/>
      <c r="F39" s="76"/>
      <c r="G39" s="394"/>
      <c r="H39" s="83">
        <v>16</v>
      </c>
      <c r="I39" s="189" t="str">
        <f>LOOKUP(B28,始祖牛ﾃﾞｰﾀ!$A$6:$A$6335,始祖牛ﾃﾞｰﾀ!$K$6:$K$6335)</f>
        <v>第２０平茂</v>
      </c>
      <c r="J39" s="77">
        <v>31</v>
      </c>
      <c r="K39" s="244" t="str">
        <f>LOOKUP(I40,始祖牛ﾃﾞｰﾀ!$A$6:$A$6335,始祖牛ﾃﾞｰﾀ!$E$6:$E$6335)</f>
        <v>気高</v>
      </c>
      <c r="L39" s="251"/>
      <c r="M39" s="252" t="str">
        <f>LOOKUP(K40,始祖牛ﾃﾞｰﾀ!$A$6:$A$6335,始祖牛ﾃﾞｰﾀ!$E$6:$E$6335)</f>
        <v>豊参</v>
      </c>
      <c r="N39" s="473">
        <v>9</v>
      </c>
      <c r="O39" s="463" t="str">
        <f ca="1">IF(BG175="","",LOOKUP(BG175,始祖牛ﾃﾞｰﾀ!$A$6:$A$6335,始祖牛ﾃﾞｰﾀ!$B$6:$B$6335))</f>
        <v/>
      </c>
      <c r="P39" s="464"/>
      <c r="Q39" s="465"/>
      <c r="R39" s="83"/>
      <c r="S39" s="529">
        <v>10</v>
      </c>
      <c r="T39" s="463" t="str">
        <f ca="1">IF(BG85="","",LOOKUP(BG85,始祖牛ﾃﾞｰﾀ!$A$6:$A$6335,始祖牛ﾃﾞｰﾀ!$B$6:$B$6335))</f>
        <v/>
      </c>
      <c r="U39" s="464"/>
      <c r="V39" s="541"/>
      <c r="X39" s="72"/>
      <c r="Y39" s="73" t="str">
        <f t="shared" ref="Y39:BD39" si="0">IF(SUM(Y8:Y38)&gt;0,Y5,"")</f>
        <v/>
      </c>
      <c r="Z39" s="73" t="str">
        <f t="shared" si="0"/>
        <v/>
      </c>
      <c r="AA39" s="73" t="str">
        <f t="shared" si="0"/>
        <v>ひらしげかつ</v>
      </c>
      <c r="AB39" s="73" t="str">
        <f t="shared" si="0"/>
        <v/>
      </c>
      <c r="AC39" s="73" t="str">
        <f t="shared" si="0"/>
        <v>だい２０ひらしげ</v>
      </c>
      <c r="AD39" s="73" t="str">
        <f t="shared" si="0"/>
        <v/>
      </c>
      <c r="AE39" s="73" t="str">
        <f t="shared" si="0"/>
        <v/>
      </c>
      <c r="AF39" s="73" t="str">
        <f t="shared" si="0"/>
        <v/>
      </c>
      <c r="AG39" s="73" t="str">
        <f t="shared" si="0"/>
        <v>けだか</v>
      </c>
      <c r="AH39" s="73" t="str">
        <f t="shared" si="0"/>
        <v/>
      </c>
      <c r="AI39" s="73" t="str">
        <f t="shared" si="0"/>
        <v>ただふく</v>
      </c>
      <c r="AJ39" s="73" t="str">
        <f t="shared" si="0"/>
        <v>ただふく</v>
      </c>
      <c r="AK39" s="73" t="str">
        <f t="shared" si="0"/>
        <v/>
      </c>
      <c r="AL39" s="73" t="str">
        <f t="shared" si="0"/>
        <v/>
      </c>
      <c r="AM39" s="73" t="str">
        <f t="shared" si="0"/>
        <v/>
      </c>
      <c r="AN39" s="73" t="str">
        <f t="shared" si="0"/>
        <v>だい２０ひらしげ</v>
      </c>
      <c r="AO39" s="73" t="str">
        <f t="shared" si="0"/>
        <v/>
      </c>
      <c r="AP39" s="73" t="str">
        <f t="shared" si="0"/>
        <v>けだか</v>
      </c>
      <c r="AQ39" s="73" t="str">
        <f t="shared" si="0"/>
        <v/>
      </c>
      <c r="AR39" s="73" t="str">
        <f t="shared" si="0"/>
        <v/>
      </c>
      <c r="AS39" s="73" t="str">
        <f t="shared" si="0"/>
        <v>やすみどい</v>
      </c>
      <c r="AT39" s="73" t="str">
        <f t="shared" si="0"/>
        <v/>
      </c>
      <c r="AU39" s="73" t="str">
        <f t="shared" si="0"/>
        <v>やすみどい</v>
      </c>
      <c r="AV39" s="73" t="str">
        <f t="shared" si="0"/>
        <v>だい２０ひらしげ</v>
      </c>
      <c r="AW39" s="73" t="str">
        <f t="shared" si="0"/>
        <v/>
      </c>
      <c r="AX39" s="73" t="str">
        <f t="shared" si="0"/>
        <v>だい２０ひらしげ</v>
      </c>
      <c r="AY39" s="73" t="str">
        <f t="shared" si="0"/>
        <v>ただふく</v>
      </c>
      <c r="AZ39" s="73" t="str">
        <f t="shared" si="0"/>
        <v/>
      </c>
      <c r="BA39" s="73" t="str">
        <f t="shared" si="0"/>
        <v/>
      </c>
      <c r="BB39" s="73" t="str">
        <f t="shared" si="0"/>
        <v>やすふく</v>
      </c>
      <c r="BC39" s="73" t="str">
        <f t="shared" si="0"/>
        <v>けだか</v>
      </c>
      <c r="BD39" s="73" t="str">
        <f t="shared" si="0"/>
        <v/>
      </c>
    </row>
    <row r="40" spans="2:64" ht="12" customHeight="1">
      <c r="B40" s="369"/>
      <c r="C40" s="118"/>
      <c r="D40" s="81"/>
      <c r="E40" s="118"/>
      <c r="F40" s="81"/>
      <c r="G40" s="118"/>
      <c r="H40" s="83"/>
      <c r="I40" s="190" t="str">
        <f>LOOKUP(B28,始祖牛ﾃﾞｰﾀ!$A$6:$A$6335,始祖牛ﾃﾞｰﾀ!$J$6:$J$6335)</f>
        <v>だい２０ひらしげ</v>
      </c>
      <c r="J40" s="78"/>
      <c r="K40" s="245" t="str">
        <f>LOOKUP(I40,始祖牛ﾃﾞｰﾀ!$A$6:$A$6335,始祖牛ﾃﾞｰﾀ!$D$6:$D$6335)</f>
        <v>けだか</v>
      </c>
      <c r="L40" s="250"/>
      <c r="M40" s="197" t="str">
        <f>LOOKUP(I40,始祖牛ﾃﾞｰﾀ!$A$6:$A$6335,始祖牛ﾃﾞｰﾀ!$G$6:$G$6335)</f>
        <v>気高</v>
      </c>
      <c r="N40" s="475"/>
      <c r="O40" s="466"/>
      <c r="P40" s="467"/>
      <c r="Q40" s="468"/>
      <c r="R40" s="83"/>
      <c r="S40" s="462"/>
      <c r="T40" s="466"/>
      <c r="U40" s="467"/>
      <c r="V40" s="542"/>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F40" s="512" t="s">
        <v>131</v>
      </c>
      <c r="BG40" s="513"/>
      <c r="BH40" s="513"/>
      <c r="BI40" s="513"/>
      <c r="BJ40" s="513"/>
      <c r="BK40" s="513"/>
      <c r="BL40" s="514"/>
    </row>
    <row r="41" spans="2:64" ht="12" customHeight="1">
      <c r="B41" s="369"/>
      <c r="C41" s="118"/>
      <c r="D41" s="81"/>
      <c r="E41" s="118"/>
      <c r="F41" s="81"/>
      <c r="G41" s="118"/>
      <c r="H41" s="76"/>
      <c r="I41" s="321"/>
      <c r="J41" s="77">
        <v>32</v>
      </c>
      <c r="K41" s="244" t="str">
        <f>LOOKUP(K42,始祖牛ﾃﾞｰﾀ!$A$6:$A$6335,始祖牛ﾃﾞｰﾀ!$B$6:$B$6335)</f>
        <v>田安福</v>
      </c>
      <c r="L41" s="251"/>
      <c r="M41" s="252" t="str">
        <f>LOOKUP(K42,始祖牛ﾃﾞｰﾀ!$A$6:$A$6335,始祖牛ﾃﾞｰﾀ!$E$6:$E$6335)</f>
        <v>田安土井</v>
      </c>
      <c r="N41" s="473">
        <v>10</v>
      </c>
      <c r="O41" s="463" t="str">
        <f ca="1">IF(BG176="","",LOOKUP(BG176,始祖牛ﾃﾞｰﾀ!$A$6:$A$6335,始祖牛ﾃﾞｰﾀ!$B$6:$B$6335))</f>
        <v/>
      </c>
      <c r="P41" s="464"/>
      <c r="Q41" s="465"/>
      <c r="R41" s="83"/>
      <c r="S41" s="523" t="s">
        <v>132</v>
      </c>
      <c r="T41" s="524"/>
      <c r="U41" s="524"/>
      <c r="V41" s="525"/>
      <c r="X41" s="72" t="s">
        <v>133</v>
      </c>
      <c r="Y41" s="116" t="s">
        <v>58</v>
      </c>
      <c r="Z41" s="116" t="s">
        <v>59</v>
      </c>
      <c r="AA41" s="116" t="s">
        <v>60</v>
      </c>
      <c r="AB41" s="116" t="s">
        <v>61</v>
      </c>
      <c r="AC41" s="116" t="s">
        <v>62</v>
      </c>
      <c r="AD41" s="116" t="s">
        <v>63</v>
      </c>
      <c r="AE41" s="116" t="s">
        <v>64</v>
      </c>
      <c r="AF41" s="116" t="s">
        <v>65</v>
      </c>
      <c r="AG41" s="116" t="s">
        <v>66</v>
      </c>
      <c r="AH41" s="116" t="s">
        <v>67</v>
      </c>
      <c r="AI41" s="116" t="s">
        <v>68</v>
      </c>
      <c r="AJ41" s="116" t="s">
        <v>69</v>
      </c>
      <c r="AK41" s="116" t="s">
        <v>70</v>
      </c>
      <c r="AL41" s="116" t="s">
        <v>71</v>
      </c>
      <c r="AM41" s="116" t="s">
        <v>72</v>
      </c>
      <c r="AN41" s="116" t="s">
        <v>73</v>
      </c>
      <c r="AO41" s="80" t="s">
        <v>74</v>
      </c>
      <c r="AP41" s="80" t="s">
        <v>75</v>
      </c>
      <c r="AQ41" s="80" t="s">
        <v>76</v>
      </c>
      <c r="AR41" s="80" t="s">
        <v>77</v>
      </c>
      <c r="AS41" s="80" t="s">
        <v>78</v>
      </c>
      <c r="AT41" s="80" t="s">
        <v>79</v>
      </c>
      <c r="AU41" s="80" t="s">
        <v>80</v>
      </c>
      <c r="AV41" s="80" t="s">
        <v>81</v>
      </c>
      <c r="AW41" s="80" t="s">
        <v>82</v>
      </c>
      <c r="AX41" s="80" t="s">
        <v>83</v>
      </c>
      <c r="AY41" s="80" t="s">
        <v>84</v>
      </c>
      <c r="AZ41" s="80" t="s">
        <v>85</v>
      </c>
      <c r="BA41" s="80" t="s">
        <v>86</v>
      </c>
      <c r="BB41" s="80" t="s">
        <v>87</v>
      </c>
      <c r="BC41" s="80" t="s">
        <v>88</v>
      </c>
      <c r="BD41" s="80" t="s">
        <v>89</v>
      </c>
      <c r="BF41" s="185"/>
      <c r="BG41" s="137" t="s">
        <v>134</v>
      </c>
      <c r="BH41" s="134" t="s">
        <v>135</v>
      </c>
      <c r="BI41" s="136" t="s">
        <v>136</v>
      </c>
      <c r="BJ41" s="135" t="s">
        <v>137</v>
      </c>
      <c r="BK41" s="205" t="s">
        <v>12</v>
      </c>
      <c r="BL41" s="206"/>
    </row>
    <row r="42" spans="2:64" ht="12" customHeight="1" thickBot="1">
      <c r="B42" s="371"/>
      <c r="C42" s="177"/>
      <c r="D42" s="162"/>
      <c r="E42" s="177"/>
      <c r="F42" s="162"/>
      <c r="G42" s="177"/>
      <c r="H42" s="162"/>
      <c r="I42" s="397"/>
      <c r="J42" s="320"/>
      <c r="K42" s="257" t="str">
        <f>LOOKUP(B28,始祖牛ﾃﾞｰﾀ!$A$6:$A$6335,始祖牛ﾃﾞｰﾀ!$L$6:$L$6335)</f>
        <v>たやすふく</v>
      </c>
      <c r="L42" s="246"/>
      <c r="M42" s="256" t="str">
        <f>M96</f>
        <v>―</v>
      </c>
      <c r="N42" s="515"/>
      <c r="O42" s="530"/>
      <c r="P42" s="531"/>
      <c r="Q42" s="532"/>
      <c r="R42" s="83"/>
      <c r="S42" s="526"/>
      <c r="T42" s="527"/>
      <c r="U42" s="527"/>
      <c r="V42" s="528"/>
      <c r="W42" s="106"/>
      <c r="X42" s="80" t="s">
        <v>90</v>
      </c>
      <c r="Y42" s="86">
        <f>Y8</f>
        <v>0</v>
      </c>
      <c r="Z42" s="86">
        <f t="shared" ref="Z42:BC42" si="1">Z8</f>
        <v>0</v>
      </c>
      <c r="AA42" s="86">
        <f t="shared" si="1"/>
        <v>0</v>
      </c>
      <c r="AB42" s="86">
        <f t="shared" si="1"/>
        <v>0</v>
      </c>
      <c r="AC42" s="86">
        <f t="shared" si="1"/>
        <v>0</v>
      </c>
      <c r="AD42" s="86">
        <f t="shared" si="1"/>
        <v>0</v>
      </c>
      <c r="AE42" s="86">
        <f t="shared" si="1"/>
        <v>0</v>
      </c>
      <c r="AF42" s="86">
        <f t="shared" si="1"/>
        <v>0</v>
      </c>
      <c r="AG42" s="86">
        <f t="shared" si="1"/>
        <v>0</v>
      </c>
      <c r="AH42" s="86">
        <f t="shared" si="1"/>
        <v>0</v>
      </c>
      <c r="AI42" s="86">
        <f t="shared" si="1"/>
        <v>0</v>
      </c>
      <c r="AJ42" s="86">
        <f t="shared" si="1"/>
        <v>0</v>
      </c>
      <c r="AK42" s="86">
        <f t="shared" si="1"/>
        <v>0</v>
      </c>
      <c r="AL42" s="86">
        <f t="shared" si="1"/>
        <v>0</v>
      </c>
      <c r="AM42" s="86">
        <f t="shared" si="1"/>
        <v>0</v>
      </c>
      <c r="AN42" s="86">
        <f>AN8</f>
        <v>0</v>
      </c>
      <c r="AO42" s="86">
        <f t="shared" si="1"/>
        <v>0</v>
      </c>
      <c r="AP42" s="86">
        <f t="shared" si="1"/>
        <v>0</v>
      </c>
      <c r="AQ42" s="86">
        <f t="shared" si="1"/>
        <v>0</v>
      </c>
      <c r="AR42" s="86">
        <f t="shared" si="1"/>
        <v>0</v>
      </c>
      <c r="AS42" s="86">
        <f t="shared" si="1"/>
        <v>0</v>
      </c>
      <c r="AT42" s="86">
        <f t="shared" si="1"/>
        <v>0</v>
      </c>
      <c r="AU42" s="86">
        <f t="shared" si="1"/>
        <v>0</v>
      </c>
      <c r="AV42" s="86">
        <f>AV8</f>
        <v>0</v>
      </c>
      <c r="AW42" s="86">
        <f t="shared" si="1"/>
        <v>0</v>
      </c>
      <c r="AX42" s="86">
        <f t="shared" si="1"/>
        <v>0</v>
      </c>
      <c r="AY42" s="86">
        <f t="shared" si="1"/>
        <v>0</v>
      </c>
      <c r="AZ42" s="86">
        <f t="shared" si="1"/>
        <v>0</v>
      </c>
      <c r="BA42" s="86">
        <f t="shared" si="1"/>
        <v>0</v>
      </c>
      <c r="BB42" s="86">
        <f t="shared" si="1"/>
        <v>0</v>
      </c>
      <c r="BC42" s="86">
        <f t="shared" si="1"/>
        <v>0</v>
      </c>
      <c r="BD42" s="86">
        <f>BD8</f>
        <v>0</v>
      </c>
      <c r="BF42" s="115">
        <v>1</v>
      </c>
      <c r="BG42" s="112" t="str">
        <f>Y5</f>
        <v>さきお</v>
      </c>
      <c r="BH42" s="67">
        <f>COUNTIF(Y73:BD73,BG42)</f>
        <v>0</v>
      </c>
      <c r="BI42" s="105">
        <f>SUMIF(Y73:BD73,BG42,Y85:BD85)</f>
        <v>0</v>
      </c>
      <c r="BJ42" s="133">
        <f>IF(BG42="",0,BI42*100000+32-BF42)</f>
        <v>31</v>
      </c>
      <c r="BK42" s="65">
        <f>RANK(BJ42,BJ42:BJ73)</f>
        <v>7</v>
      </c>
      <c r="BL42" s="65" t="str">
        <f>IF(BI42=0,"",IF(BK42=1,1,IF(BK42=2,2,IF(BK42=3,3,IF(BK42=4,4,IF(BK42=5,5,IF(BK42=6,6,IF(BK42=7,7,IF(BK42=8,8,IF(BK42=9,9,IF(BK42=10,10,"")))))))))))</f>
        <v/>
      </c>
    </row>
    <row r="43" spans="2:64" ht="12" customHeight="1">
      <c r="B43" s="325"/>
      <c r="C43" s="372" t="s">
        <v>90</v>
      </c>
      <c r="D43" s="383" t="s">
        <v>100</v>
      </c>
      <c r="E43" s="396"/>
      <c r="F43" s="334" t="s">
        <v>103</v>
      </c>
      <c r="G43" s="390"/>
      <c r="H43" s="364" t="s">
        <v>107</v>
      </c>
      <c r="I43" s="348" t="str">
        <f>LOOKUP(G46,始祖牛ﾃﾞｰﾀ!$A$6:$A$6335,始祖牛ﾃﾞｰﾀ!$E$6:$E$6335)</f>
        <v>第７糸桜</v>
      </c>
      <c r="J43" s="179" t="s">
        <v>115</v>
      </c>
      <c r="K43" s="349" t="str">
        <f>LOOKUP(I44,始祖牛ﾃﾞｰﾀ!$A$6:$A$6335,始祖牛ﾃﾞｰﾀ!$E$6:$E$6335)</f>
        <v>第１４茂</v>
      </c>
      <c r="L43" s="365"/>
      <c r="M43" s="366" t="str">
        <f>LOOKUP(K44,始祖牛ﾃﾞｰﾀ!$A$6:$A$6335,始祖牛ﾃﾞｰﾀ!$E$6:$E$6335)</f>
        <v>第６藤盛</v>
      </c>
      <c r="N43" s="533" t="s">
        <v>138</v>
      </c>
      <c r="O43" s="518">
        <f>SUM(BI222:BI253)*100</f>
        <v>3.2854736328124994</v>
      </c>
      <c r="P43" s="518"/>
      <c r="Q43" s="539" t="s">
        <v>99</v>
      </c>
      <c r="R43" s="83"/>
      <c r="S43" s="580">
        <f>SUM(BI42:BI73)*100</f>
        <v>3.1977539062499996</v>
      </c>
      <c r="T43" s="581"/>
      <c r="U43" s="581"/>
      <c r="V43" s="419" t="s">
        <v>99</v>
      </c>
      <c r="X43" s="80" t="s">
        <v>100</v>
      </c>
      <c r="Y43" s="86">
        <f>IF(Y8=0,Y9,0)</f>
        <v>0</v>
      </c>
      <c r="Z43" s="86">
        <f>IF(Y8=0,Z9,0)</f>
        <v>0</v>
      </c>
      <c r="AA43" s="86">
        <f>IF(Y8=0,IF(Z8=0,AA9,0),0)</f>
        <v>0</v>
      </c>
      <c r="AB43" s="86">
        <f>IF(Y8=0,AB9,0)</f>
        <v>0</v>
      </c>
      <c r="AC43" s="86">
        <f>IF(Y8=0,IF(Z8=0,IF(AA8=0,AC9,0),0),0)</f>
        <v>0</v>
      </c>
      <c r="AD43" s="86">
        <f>IF(Y8=0,IF(Z8=0,AD9,0),0)</f>
        <v>0</v>
      </c>
      <c r="AE43" s="86">
        <f>IF(Y8=0,IF(AB8=0,AE9,0),0)</f>
        <v>0</v>
      </c>
      <c r="AF43" s="86">
        <f>IF(Y8=0,AF9,0)</f>
        <v>0</v>
      </c>
      <c r="AG43" s="86">
        <f>IF(Y8=0,IF(Z8=0,IF(AA8=0,IF(AC8=0,AG9,0),0),0),0)</f>
        <v>0</v>
      </c>
      <c r="AH43" s="86">
        <f>IF(Y8=0,IF(Z8=0,IF(AA8=0,AH9,0),0),0)</f>
        <v>0</v>
      </c>
      <c r="AI43" s="86">
        <f>IF(Y8=0,IF(Z8=0,IF(AD8=0,AI9,0),0),0)</f>
        <v>0</v>
      </c>
      <c r="AJ43" s="86">
        <f>IF(Y8=0,IF(Z8=0,AJ9,0),0)</f>
        <v>0</v>
      </c>
      <c r="AK43" s="86">
        <f>IF(Y8=0,IF(AB8=0,IF(AE8=0,AK9,0),0),0)</f>
        <v>0</v>
      </c>
      <c r="AL43" s="86">
        <f>IF(Y8=0,IF(AB8=0,AL9,0),0)</f>
        <v>0</v>
      </c>
      <c r="AM43" s="86">
        <f>IF(Y8=0,IF(AF8=0,AM9,0),0)</f>
        <v>0</v>
      </c>
      <c r="AN43" s="86">
        <f>IF(Y8=0,AN9,0)</f>
        <v>0</v>
      </c>
      <c r="AO43" s="86">
        <f>IF(Y8=0,IF(Z8=0,IF(AA8=0,IF(AC8=0,IF(AG8=0,AO9,0),0),0),0),0)</f>
        <v>0</v>
      </c>
      <c r="AP43" s="86">
        <f>IF(Y8=0,IF(Z8=0,IF(AA8=0,IF(AB8=0,AP9,0),0),0),0)</f>
        <v>0</v>
      </c>
      <c r="AQ43" s="86">
        <f>IF(Y8=0,IF(Z8=0,IF(AA8=0,IF(AH8=0,AQ9,0),0),0),0)</f>
        <v>0</v>
      </c>
      <c r="AR43" s="86">
        <f>IF(Y8=0,IF(Z8=0,IF(AA8=0,AR9,0),0),0)</f>
        <v>0</v>
      </c>
      <c r="AS43" s="86">
        <f>IF(Y8=0,IF(Z8=0,IF(AD8=0,IF(AG8=0,IF(AH8=0,AS9,0),0),0),0),0)</f>
        <v>0</v>
      </c>
      <c r="AT43" s="86">
        <f>IF(Y8=0,IF(Z8=0,IF(AD8=0,AT9,0),0),0)</f>
        <v>0</v>
      </c>
      <c r="AU43" s="86">
        <f>IF(Y8=0,IF(Z8=0,IF(AJ8=0,AU9,0),0),0)</f>
        <v>0</v>
      </c>
      <c r="AV43" s="86">
        <f>IF(Y8=0,IF(Z8=0,AV9,0),0)</f>
        <v>0</v>
      </c>
      <c r="AW43" s="86">
        <f>IF(Y8=0,IF(AB8=0,IF(AE8=0,IF(AK8=0,AW9,0),0),0),0)</f>
        <v>0</v>
      </c>
      <c r="AX43" s="86">
        <f>IF(Y8=0,IF(AB8=0,IF(AD8=0,AX9,0),0),0)</f>
        <v>0</v>
      </c>
      <c r="AY43" s="86">
        <f>IF(Y8=0,IF(AB8=0,IF(AL8=0,AY9,0),0),0)</f>
        <v>0</v>
      </c>
      <c r="AZ43" s="86">
        <f>IF(Y8=0,IF(AB8=0,AZ9,0),0)</f>
        <v>0</v>
      </c>
      <c r="BA43" s="86">
        <f>IF(Y8=0,IF(AF8=0,IF(AM8=0,BA9,0),0),0)</f>
        <v>0</v>
      </c>
      <c r="BB43" s="86">
        <f>IF(Y8=0,IF(AF8=0,IF(AM8=0,BB9,0),0),0)</f>
        <v>0</v>
      </c>
      <c r="BC43" s="86">
        <f>IF(Y8=0,IF(AN8=0,BC9,0),0)</f>
        <v>0</v>
      </c>
      <c r="BD43" s="86">
        <f>IF(Y8=0,BD9,0)</f>
        <v>0</v>
      </c>
      <c r="BF43" s="114">
        <v>2</v>
      </c>
      <c r="BG43" s="112" t="str">
        <f>IF(Y5=Z5,"",Z5)</f>
        <v>ゆりしげ</v>
      </c>
      <c r="BH43" s="67">
        <f>COUNTIF(Y73:BD73,BG43)</f>
        <v>0</v>
      </c>
      <c r="BI43" s="105">
        <f>SUMIF(Y73:BD73,BG43,Y85:BD85)</f>
        <v>0</v>
      </c>
      <c r="BJ43" s="133">
        <f>IF(BG43="",0,BI43*100000+32-BF43)</f>
        <v>30</v>
      </c>
      <c r="BK43" s="65">
        <f>RANK(BJ43,BJ42:BJ73)</f>
        <v>8</v>
      </c>
      <c r="BL43" s="65" t="str">
        <f t="shared" ref="BL43:BL73" si="2">IF(BI43=0,"",IF(BK43=1,1,IF(BK43=2,2,IF(BK43=3,3,IF(BK43=4,4,IF(BK43=5,5,IF(BK43=6,6,IF(BK43=7,7,IF(BK43=8,8,IF(BK43=9,9,IF(BK43=10,10,"")))))))))))</f>
        <v/>
      </c>
    </row>
    <row r="44" spans="2:64" ht="12" customHeight="1" thickBot="1">
      <c r="B44" s="325"/>
      <c r="C44" s="373"/>
      <c r="D44" s="383"/>
      <c r="E44" s="384"/>
      <c r="F44" s="482" t="str">
        <f>LOOKUP(E48,始祖牛ﾃﾞｰﾀ!$A$6:$A$6335,始祖牛ﾃﾞｰﾀ!$E$6:$E$6335)</f>
        <v>北国７の８</v>
      </c>
      <c r="G44" s="483"/>
      <c r="H44" s="347"/>
      <c r="I44" s="350" t="str">
        <f>LOOKUP(G46,始祖牛ﾃﾞｰﾀ!$A$6:$A$6335,始祖牛ﾃﾞｰﾀ!$D$6:$D$6335)</f>
        <v>だい７いとざくら</v>
      </c>
      <c r="J44" s="89"/>
      <c r="K44" s="367" t="str">
        <f>LOOKUP(I44,始祖牛ﾃﾞｰﾀ!$A$6:$A$6335,始祖牛ﾃﾞｰﾀ!$D$6:$D$6335)</f>
        <v>だい１４しげる</v>
      </c>
      <c r="L44" s="362"/>
      <c r="M44" s="363" t="str">
        <f>LOOKUP(I44,始祖牛ﾃﾞｰﾀ!$A$6:$A$6335,始祖牛ﾃﾞｰﾀ!$G$6:$G$6335)</f>
        <v>城松</v>
      </c>
      <c r="N44" s="534"/>
      <c r="O44" s="519"/>
      <c r="P44" s="519"/>
      <c r="Q44" s="540"/>
      <c r="R44" s="83"/>
      <c r="S44" s="582"/>
      <c r="T44" s="583"/>
      <c r="U44" s="583"/>
      <c r="V44" s="420"/>
      <c r="X44" s="80" t="s">
        <v>101</v>
      </c>
      <c r="Y44" s="86">
        <f>Y10</f>
        <v>0</v>
      </c>
      <c r="Z44" s="86">
        <f>IF(Y10=0,Z10,0)</f>
        <v>0</v>
      </c>
      <c r="AA44" s="86">
        <f>IF(Y10=0,IF(Z10=0,AA10,0),0)</f>
        <v>0</v>
      </c>
      <c r="AB44" s="86">
        <f>IF(Y10=0,AB10,0)</f>
        <v>0</v>
      </c>
      <c r="AC44" s="86">
        <f>IF(Y10=0,IF(Z10=0,IF(AA10=0,AC10,0),0),0)</f>
        <v>0</v>
      </c>
      <c r="AD44" s="86">
        <f>IF(Y10=0,IF(Z10=0,AD10,0),0)</f>
        <v>0</v>
      </c>
      <c r="AE44" s="86">
        <f>IF(Y10=0,IF(AB10=0,AE10,0),0)</f>
        <v>0</v>
      </c>
      <c r="AF44" s="86">
        <f>IF(Y10=0,AF10,0)</f>
        <v>0</v>
      </c>
      <c r="AG44" s="86">
        <f>IF(Y10=0,IF(Z10=0,IF(AA10=0,IF(AC10=0,AG10,0),0),0),0)</f>
        <v>0</v>
      </c>
      <c r="AH44" s="86">
        <f>IF(Y10=0,IF(Z10=0,IF(AA10=0,AH10,0),0),0)</f>
        <v>0</v>
      </c>
      <c r="AI44" s="86">
        <f>IF(Y10=0,IF(Z10=0,IF(AD10=0,AI10,0),0),0)</f>
        <v>0</v>
      </c>
      <c r="AJ44" s="86">
        <f>IF(Y10=0,IF(Z10=0,AJ10,0),0)</f>
        <v>0</v>
      </c>
      <c r="AK44" s="86">
        <f>IF(Y10=0,IF(AB10=0,IF(AE10=0,AK10,0),0),0)</f>
        <v>0</v>
      </c>
      <c r="AL44" s="86">
        <f>IF(Y10=0,IF(AB10=0,AL10,0),0)</f>
        <v>0</v>
      </c>
      <c r="AM44" s="86">
        <f>IF(Y10=0,IF(AF10=0,AM10,0),0)</f>
        <v>0</v>
      </c>
      <c r="AN44" s="86">
        <f>IF(Y10=0,AN10,0)</f>
        <v>0</v>
      </c>
      <c r="AO44" s="86">
        <f>IF(Y10=0,IF(Z10=0,IF(AA10=0,IF(AC10=0,IF(AG10=0,AO10,0),0),0),0),0)</f>
        <v>0</v>
      </c>
      <c r="AP44" s="86">
        <f>IF(Y10=0,IF(Z10=0,IF(AA10=0,IF(AB10=0,AP10,0),0),0),0)</f>
        <v>0</v>
      </c>
      <c r="AQ44" s="86">
        <f>IF(Y10=0,IF(Z10=0,IF(AA10=0,IF(AH10=0,AQ10,0),0),0),0)</f>
        <v>0</v>
      </c>
      <c r="AR44" s="86">
        <f>IF(Y10=0,IF(Z10=0,IF(AA10=0,AR10,0),0),0)</f>
        <v>0</v>
      </c>
      <c r="AS44" s="86">
        <f>IF(Y10=0,IF(Z10=0,IF(AD10=0,IF(AG10=0,IF(AH10=0,AS10,0),0),0),0),0)</f>
        <v>0</v>
      </c>
      <c r="AT44" s="86">
        <f>IF(Y10=0,IF(Z10=0,IF(AD10=0,AT10,0),0),0)</f>
        <v>0</v>
      </c>
      <c r="AU44" s="86">
        <f>IF(Y10=0,IF(Z10=0,IF(AJ10=0,AU10,0),0),0)</f>
        <v>0</v>
      </c>
      <c r="AV44" s="86">
        <f>IF(Y10=0,IF(Z10=0,AV10,0),0)</f>
        <v>0</v>
      </c>
      <c r="AW44" s="86">
        <f>IF(Y10=0,IF(AB10=0,IF(AE10=0,IF(AK10=0,AW10,0),0),0),0)</f>
        <v>0</v>
      </c>
      <c r="AX44" s="86">
        <f>IF(Y10=0,IF(AB10=0,IF(AD10=0,AX10,0),0),0)</f>
        <v>0</v>
      </c>
      <c r="AY44" s="86">
        <f>IF(Y10=0,IF(AB10=0,IF(AL10=0,AY10,0),0),0)</f>
        <v>0</v>
      </c>
      <c r="AZ44" s="86">
        <f>IF(Y10=0,IF(AB10=0,AZ10,0),0)</f>
        <v>0</v>
      </c>
      <c r="BA44" s="86">
        <f>IF(Y10=0,IF(AF10=0,IF(AM10=0,BA10,0),0),0)</f>
        <v>0</v>
      </c>
      <c r="BB44" s="86">
        <f>IF(Y10=0,IF(AF10=0,IF(AM10=0,BB10,0),0),0)</f>
        <v>0</v>
      </c>
      <c r="BC44" s="86">
        <f>IF(Y10=0,IF(AN10=0,BC10,0),0)</f>
        <v>0</v>
      </c>
      <c r="BD44" s="86">
        <f>IF(Y10=0,BD10,0)</f>
        <v>0</v>
      </c>
      <c r="BF44" s="114">
        <v>3</v>
      </c>
      <c r="BG44" s="112" t="str">
        <f>IF(OR(Y5=AA5,Z5=AA5),"",AA5)</f>
        <v>ひらしげかつ</v>
      </c>
      <c r="BH44" s="67">
        <f>COUNTIF(Y73:BD73,BG44)</f>
        <v>1</v>
      </c>
      <c r="BI44" s="105">
        <f>SUMIF(Y73:BD73,BG44,Y85:BD85)</f>
        <v>9.0390625000000002E-3</v>
      </c>
      <c r="BJ44" s="133">
        <f>IF(BG44="",0,BI44*100000+32-BF44)</f>
        <v>932.90625</v>
      </c>
      <c r="BK44" s="65">
        <f>RANK(BJ44,BJ42:BJ73)</f>
        <v>2</v>
      </c>
      <c r="BL44" s="65">
        <f t="shared" si="2"/>
        <v>2</v>
      </c>
    </row>
    <row r="45" spans="2:64" ht="12" customHeight="1">
      <c r="B45" s="325"/>
      <c r="C45" s="373"/>
      <c r="D45" s="383"/>
      <c r="E45" s="396"/>
      <c r="F45" s="482"/>
      <c r="G45" s="484"/>
      <c r="H45" s="352"/>
      <c r="I45" s="353"/>
      <c r="J45" s="354" t="s">
        <v>116</v>
      </c>
      <c r="K45" s="355" t="str">
        <f>LOOKUP(G46,始祖牛ﾃﾞｰﾀ!$A$6:$A$6335,始祖牛ﾃﾞｰﾀ!$G$6:$G$6335)</f>
        <v>晴美</v>
      </c>
      <c r="L45" s="360"/>
      <c r="M45" s="361" t="str">
        <f>LOOKUP(K46,始祖牛ﾃﾞｰﾀ!$A$6:$A$6335,始祖牛ﾃﾞｰﾀ!$E$6:$E$6335)</f>
        <v>第２気高</v>
      </c>
      <c r="N45" s="478">
        <v>1</v>
      </c>
      <c r="O45" s="520" t="str">
        <f ca="1">IF(BG256="","",LOOKUP(BG256,始祖牛ﾃﾞｰﾀ!$A$6:$A$6335,始祖牛ﾃﾞｰﾀ!$B$6:$B$6335))</f>
        <v>北国７の８</v>
      </c>
      <c r="P45" s="521"/>
      <c r="Q45" s="522"/>
      <c r="R45" s="83"/>
      <c r="S45" s="83"/>
      <c r="X45" s="80" t="s">
        <v>103</v>
      </c>
      <c r="Y45" s="86">
        <f>IF(Y8=0,IF(Y9=0,Y11,0),0)</f>
        <v>0</v>
      </c>
      <c r="Z45" s="86">
        <f>IF(Y8=0,IF(Y9=0,IF(Z8=0,IF(Z9=0,Z11,0),0),0),0)</f>
        <v>0</v>
      </c>
      <c r="AA45" s="86">
        <f>IF(Y8=0,IF(Y9=0,IF(Z8=0,IF(Z9=0,AA11,0),0),0),0)</f>
        <v>0</v>
      </c>
      <c r="AB45" s="86">
        <f>IF(Y8=0,AB11,0)</f>
        <v>0</v>
      </c>
      <c r="AC45" s="86">
        <f>IF(AND(Y8=0,Y9=0),IF(AND(Z8=0,Z9=0),IF(AND(AA8=0,AA9=0),AC11,0),0),0)</f>
        <v>0</v>
      </c>
      <c r="AD45" s="86">
        <f>IF(AND(Y8=0,Y9=0),IF(AND(Z8=0,Z9=0),AD11,0),0)</f>
        <v>0</v>
      </c>
      <c r="AE45" s="86">
        <f>IF(AND(Y8=0,Y9=0),IF(AND(AB8=0,AB9=0),AE11,0),0)</f>
        <v>0</v>
      </c>
      <c r="AF45" s="86">
        <f>IF(Y8=0,IF(Y9=0,AF11,0),0)</f>
        <v>0</v>
      </c>
      <c r="AG45" s="86">
        <f>IF(AND(Y8=0,Y9=0),IF(AND(Z8=0,Z9=0),IF(AND(AA8=0,AA9=0),IF(AND(AC8=0,AC9=0),AG11,0),0),0),0)</f>
        <v>0</v>
      </c>
      <c r="AH45" s="86">
        <f>IF(AND(Y8=0,Y9=0),IF(AND(Z8=0,Z9=0),IF(AND(AA8=0,AA9=0),AH11,0),0),0)</f>
        <v>0</v>
      </c>
      <c r="AI45" s="86">
        <f>IF(AND(Y8=0,Y9=0),IF(AND(Z8=0,Z9=0),IF(AND(AD8=0,AD9=0),AI11,0),0),0)</f>
        <v>0</v>
      </c>
      <c r="AJ45" s="86">
        <f>IF(AND(Y8=0,Y9=0),IF(AND(Z8=0,Z9=0),AJ11,0),0)</f>
        <v>0</v>
      </c>
      <c r="AK45" s="86">
        <f>IF(AND(Y8=0,Y9=0),IF(AND(AB8=0,AB9=0),IF(AND(AE8=0,AE9=0),AK11,0),0),0)</f>
        <v>0</v>
      </c>
      <c r="AL45" s="86">
        <f>IF(AND(Y8=0,Y9=0),IF(AND(AB8=0,AB9=0),IF(AND(AE8=0,AE9=0),AL11,0),0),0)</f>
        <v>0</v>
      </c>
      <c r="AM45" s="86">
        <f>IF(AND(Y8=0,Y9=0),IF(AND(AF8=0,AF9=0),AM11,0),0)</f>
        <v>0</v>
      </c>
      <c r="AN45" s="86">
        <f>IF(AND(Y8=0,Y9=0),AN11,0)</f>
        <v>0</v>
      </c>
      <c r="AO45" s="86">
        <f>IF(AND(Y8=0,Y9=0),IF(AND(Z8=0,Z9=0),IF(AND(AA8=0,AA9=0),IF(AND(AC8=0,AC9=0),IF(AND(AG8=0,AG9=0),AO11,0),0),0),0),0)</f>
        <v>0</v>
      </c>
      <c r="AP45" s="86">
        <f>IF(AND(Y8=0,Y9=0),IF(AND(Z8=0,Z9=0),IF(AND(AA8=0,AA9=0),IF(AND(AG8=0,AG9=0),AP11,0),0),0),0)</f>
        <v>0</v>
      </c>
      <c r="AQ45" s="86">
        <f>IF(AND(Y8=0,Y9=0),IF(AND(Z8=0,Z9=0),IF(AND(AD8=0,AD9=0),IF(AND(AH8=0,AH9=0),AQ11,0),0),0),0)</f>
        <v>0</v>
      </c>
      <c r="AR45" s="86">
        <f>IF(AND(Y8=0,Y9=0),IF(AND(Z8=0,Z9=0),IF(AND(AA8=0,AA9=0),AR11,0),0),0)</f>
        <v>0</v>
      </c>
      <c r="AS45" s="86">
        <f>IF(AND(Y8=0,Y9=0),IF(AND(Z8=0,Z9=0),IF(AND(AD8=0,AD9=0),IF(AND(AI8=0,AI9=0),AS11,0),0),0),0)</f>
        <v>0</v>
      </c>
      <c r="AT45" s="86">
        <f>IF(AND(Y8=0,Y9=0),IF(AND(Z9=0,Z8=0),IF(AND(AD8=0,AD9=0),AT11,0),0),0)</f>
        <v>0</v>
      </c>
      <c r="AU45" s="86">
        <f>IF(AND(Y8=0,Y9=0),IF(AND(AN8=0,AN9=0),AU11,0),0)</f>
        <v>0</v>
      </c>
      <c r="AV45" s="86">
        <f>IF(AND(Y9=0,Y8=0),IF(AND(Z8=0,Z9=0),AV11,0),0)</f>
        <v>0</v>
      </c>
      <c r="AW45" s="86">
        <f>IF(AND(Y8=0,Y9=0),IF(AND(AB8=0,AB9=0),IF(AND(AE8=0,AE9=0),IF(AND(AK8=0,AK9=0),AW11,0),0),0),0)</f>
        <v>0</v>
      </c>
      <c r="AX45" s="86">
        <f>IF(AND(Y8=0,Y9=0),IF(AND(AB8=0,AB9=0),IF(AND(AE9=0,AE8=0),AX11,0),0),0)</f>
        <v>0</v>
      </c>
      <c r="AY45" s="86">
        <f>IF(AND(Y8=0,Y9=0),IF(AND(AB8=0,AB9=0),IF(AND(AL8=0,AL9=0),AY11,0),0),0)</f>
        <v>0</v>
      </c>
      <c r="AZ45" s="86">
        <f>IF(AND(Y8=0,Y9=0),IF(AND(AB8=0,AB9=0),AZ11,0),0)</f>
        <v>0</v>
      </c>
      <c r="BA45" s="86">
        <f>IF(AND(Y8=0,Y9=0),IF(AND(AB8=0,AB9=0),IF(AND(AF8=0,AF9=0),IF(AND(AM8=0,AM9=0),BA11,0),0),0),0)</f>
        <v>0</v>
      </c>
      <c r="BB45" s="86">
        <f>IF(AND(Y8=0,Y9=0),IF(AND(AF8=0,AF9=0),BB11,0),0)</f>
        <v>0</v>
      </c>
      <c r="BC45" s="86">
        <f>IF(AND(Y9=0,Y8=0),IF(AND(AN8=0,AN9=0),BC11,0),0)</f>
        <v>0</v>
      </c>
      <c r="BD45" s="86">
        <f>IF(AND(Y8=0,Y9=0),BD11,0)</f>
        <v>0</v>
      </c>
      <c r="BF45" s="114">
        <v>4</v>
      </c>
      <c r="BG45" s="112" t="str">
        <f>IF(OR(Y5=AB5,Z5=AB5),"",IF(AA5=AB5,"",AB5))</f>
        <v>かねゆき</v>
      </c>
      <c r="BH45" s="67">
        <f>COUNTIF(Y73:BD73,BG45)</f>
        <v>0</v>
      </c>
      <c r="BI45" s="105">
        <f>SUMIF(Y73:BD73,BG45,Y85:BD85)</f>
        <v>0</v>
      </c>
      <c r="BJ45" s="133">
        <f>IF(BG45="",0,BI45*100000+32-BF45)</f>
        <v>28</v>
      </c>
      <c r="BK45" s="65">
        <f>RANK(BJ45,BJ42:BJ73)</f>
        <v>9</v>
      </c>
      <c r="BL45" s="65" t="str">
        <f t="shared" si="2"/>
        <v/>
      </c>
    </row>
    <row r="46" spans="2:64" ht="12" customHeight="1">
      <c r="B46" s="325"/>
      <c r="C46" s="373"/>
      <c r="D46" s="479" t="str">
        <f>LOOKUP(C52,始祖牛ﾃﾞｰﾀ!$A$6:$A$6335,始祖牛ﾃﾞｰﾀ!$E$6:$E$6335)</f>
        <v>福之国</v>
      </c>
      <c r="E46" s="480"/>
      <c r="F46" s="334"/>
      <c r="G46" s="336" t="str">
        <f>LOOKUP(E48,始祖牛ﾃﾞｰﾀ!$A$6:$A$6335,始祖牛ﾃﾞｰﾀ!$D$6:$D$6335)</f>
        <v>きたぐに７の８</v>
      </c>
      <c r="H46" s="357"/>
      <c r="I46" s="358"/>
      <c r="J46" s="359"/>
      <c r="K46" s="367" t="str">
        <f>LOOKUP(G46,始祖牛ﾃﾞｰﾀ!$A$6:$A$6335,始祖牛ﾃﾞｰﾀ!$F$6:$F$6335)</f>
        <v>はるみ</v>
      </c>
      <c r="L46" s="362"/>
      <c r="M46" s="363" t="str">
        <f>LOOKUP(G46,始祖牛ﾃﾞｰﾀ!$A$6:$A$6335,始祖牛ﾃﾞｰﾀ!$I$6:$I$6335)</f>
        <v>第９高神</v>
      </c>
      <c r="N46" s="474"/>
      <c r="O46" s="466"/>
      <c r="P46" s="467"/>
      <c r="Q46" s="468"/>
      <c r="R46" s="83"/>
      <c r="S46" s="83"/>
      <c r="T46" s="510" t="s">
        <v>139</v>
      </c>
      <c r="U46" s="510"/>
      <c r="V46" s="510"/>
      <c r="X46" s="80" t="s">
        <v>104</v>
      </c>
      <c r="Y46" s="86">
        <f>IF(Y8=0,Y12,0)</f>
        <v>0</v>
      </c>
      <c r="Z46" s="86">
        <f>IF(Y8=0,IF(Z8=0,Z12,0),0)</f>
        <v>0</v>
      </c>
      <c r="AA46" s="86">
        <f>IF(Y8=0,IF(Z8=0,AA12,0),0)</f>
        <v>0</v>
      </c>
      <c r="AB46" s="86">
        <f>IF(Y8=0,AB12,0)</f>
        <v>0</v>
      </c>
      <c r="AC46" s="86">
        <f>IF(Y8=0,IF(Z8=0,IF(AA8=0,AC12,0),0),0)</f>
        <v>0</v>
      </c>
      <c r="AD46" s="86">
        <f>IF(Y8=0,IF(Z8=0,AD12,0),0)</f>
        <v>0</v>
      </c>
      <c r="AE46" s="86">
        <f>IF(Y8=0,IF(AB8=0,AE12,0),0)</f>
        <v>0</v>
      </c>
      <c r="AF46" s="86">
        <f>IF(Y8=0,AF12,0)</f>
        <v>0</v>
      </c>
      <c r="AG46" s="86">
        <f>IF(Y8=0,IF(Z8=0,IF(AA8=0,IF(AC8=0,AG12,0),0),0),0)</f>
        <v>0</v>
      </c>
      <c r="AH46" s="86">
        <f>IF(Y8=0,IF(Z8=0,IF(AA8=0,AH12,0),0),0)</f>
        <v>0</v>
      </c>
      <c r="AI46" s="86">
        <f>IF(Y8=0,IF(Z8=0,IF(AD8=0,AI12,0),0),0)</f>
        <v>0</v>
      </c>
      <c r="AJ46" s="86">
        <f>IF(Y8=0,IF(Z8=0,AJ12,0),0)</f>
        <v>0</v>
      </c>
      <c r="AK46" s="86">
        <f>IF(Y8=0,IF(AB8=0,IF(AE8=0,AK12,0),0),0)</f>
        <v>0</v>
      </c>
      <c r="AL46" s="86">
        <f>IF(Y8=0,IF(AB8=0,AL12,0),0)</f>
        <v>0</v>
      </c>
      <c r="AM46" s="86">
        <f>IF(Y8=0,IF(AF8=0,AM12,0),0)</f>
        <v>0</v>
      </c>
      <c r="AN46" s="86">
        <f>IF(Y8=0,AN12,0)</f>
        <v>0</v>
      </c>
      <c r="AO46" s="86">
        <f>IF(Y8=0,IF(Z8=0,IF(AA8=0,IF(AC8=0,IF(AG8=0,AO12,0),0),0),0),0)</f>
        <v>0</v>
      </c>
      <c r="AP46" s="86">
        <f>IF(Y8=0,IF(Z8=0,IF(AA8=0,IF(AB8=0,AP12,0),0),0),0)</f>
        <v>0</v>
      </c>
      <c r="AQ46" s="86">
        <f>IF(Y8=0,IF(Z8=0,IF(AA8=0,IF(AH8=0,AQ12,0),0),0),0)</f>
        <v>0</v>
      </c>
      <c r="AR46" s="86">
        <f>IF(Y8=0,IF(Z8=0,IF(AA8=0,AR12,0),0),0)</f>
        <v>0</v>
      </c>
      <c r="AS46" s="86">
        <f>IF(Y8=0,IF(Z8=0,IF(AD8=0,IF(AG8=0,IF(AH8=0,AS12,0),0),0),0),0)</f>
        <v>0</v>
      </c>
      <c r="AT46" s="86">
        <f>IF(Y8=0,IF(Z8=0,IF(AD8=0,AT12,0),0),0)</f>
        <v>0</v>
      </c>
      <c r="AU46" s="86">
        <f>IF(Y8=0,IF(Z8=0,IF(AJ8=0,AU12,0),0),0)</f>
        <v>0</v>
      </c>
      <c r="AV46" s="86">
        <f>IF(Y8=0,IF(Z8=0,AV12,0),0)</f>
        <v>0</v>
      </c>
      <c r="AW46" s="86">
        <f>IF(Y8=0,IF(AB8=0,IF(AE8=0,IF(AK8=0,AW12,0),0),0),0)</f>
        <v>0</v>
      </c>
      <c r="AX46" s="86">
        <f>IF(Y8=0,IF(AB8=0,IF(AD8=0,AX12,0),0),0)</f>
        <v>0</v>
      </c>
      <c r="AY46" s="86">
        <f>IF(Y8=0,IF(AB8=0,IF(AL8=0,AY12,0),0),0)</f>
        <v>0</v>
      </c>
      <c r="AZ46" s="86">
        <f>IF(Y8=0,IF(AB8=0,AZ12,0),0)</f>
        <v>0</v>
      </c>
      <c r="BA46" s="86">
        <f>IF(Y8=0,IF(AF8=0,IF(AM8=0,BA12,0),0),0)</f>
        <v>0</v>
      </c>
      <c r="BB46" s="86">
        <f>IF(Y8=0,IF(AF8=0,IF(AM8=0,BB12,0),0),0)</f>
        <v>0</v>
      </c>
      <c r="BC46" s="86">
        <f>IF(Y8=0,IF(AN8=0,BC12,0),0)</f>
        <v>0</v>
      </c>
      <c r="BD46" s="86">
        <f>IF(Y8=0,BD12,0)</f>
        <v>0</v>
      </c>
      <c r="BF46" s="114">
        <v>5</v>
      </c>
      <c r="BG46" s="112" t="str">
        <f>IF(OR(Y5=AC5,Z5=AC5),"",IF(OR(AA5=AC5,AB5=AC5),"",AC5))</f>
        <v>だい２０ひらしげ</v>
      </c>
      <c r="BH46" s="67">
        <f>COUNTIF(Y73:BD73,BG46)</f>
        <v>4</v>
      </c>
      <c r="BI46" s="105">
        <f>SUMIF(Y73:BD73,BG46,Y85:BD85)</f>
        <v>1.751708984375E-2</v>
      </c>
      <c r="BJ46" s="133">
        <f t="shared" ref="BJ46:BJ73" si="3">IF(BG46="",0,BI46*100000+32-BF46)</f>
        <v>1778.708984375</v>
      </c>
      <c r="BK46" s="65">
        <f>RANK(BJ46,BJ42:BJ73)</f>
        <v>1</v>
      </c>
      <c r="BL46" s="65">
        <f t="shared" si="2"/>
        <v>1</v>
      </c>
    </row>
    <row r="47" spans="2:64" ht="12" customHeight="1">
      <c r="B47" s="325"/>
      <c r="C47" s="374"/>
      <c r="D47" s="479"/>
      <c r="E47" s="481"/>
      <c r="F47" s="76"/>
      <c r="G47" s="394"/>
      <c r="H47" s="342" t="s">
        <v>108</v>
      </c>
      <c r="I47" s="337" t="str">
        <f>LOOKUP(E48,始祖牛ﾃﾞｰﾀ!$A$6:$A$6335,始祖牛ﾃﾞｰﾀ!$G$6:$G$6335)</f>
        <v>福茂</v>
      </c>
      <c r="J47" s="354" t="s">
        <v>117</v>
      </c>
      <c r="K47" s="355" t="str">
        <f>LOOKUP(I48,始祖牛ﾃﾞｰﾀ!$A$6:$A$6335,始祖牛ﾃﾞｰﾀ!$E$6:$E$6335)</f>
        <v>第２０平茂</v>
      </c>
      <c r="L47" s="360"/>
      <c r="M47" s="361" t="str">
        <f>LOOKUP(K48,始祖牛ﾃﾞｰﾀ!$A$6:$A$6335,始祖牛ﾃﾞｰﾀ!$E$6:$E$6335)</f>
        <v>気高</v>
      </c>
      <c r="N47" s="474"/>
      <c r="O47" s="471">
        <f ca="1">IF(D267=0,"",D267)</f>
        <v>1</v>
      </c>
      <c r="P47" s="469">
        <f ca="1">IF(E267=0,"",E267)</f>
        <v>1.5734374999999998</v>
      </c>
      <c r="Q47" s="537" t="s">
        <v>99</v>
      </c>
      <c r="R47" s="83"/>
      <c r="S47" s="83"/>
      <c r="T47" s="448" t="s">
        <v>140</v>
      </c>
      <c r="U47" s="448" t="s">
        <v>141</v>
      </c>
      <c r="V47" s="448"/>
      <c r="X47" s="80" t="s">
        <v>105</v>
      </c>
      <c r="Y47" s="86">
        <f>IF(Y10=0,Y13,0)</f>
        <v>0</v>
      </c>
      <c r="Z47" s="86">
        <f>IF(AND(Y10=0,Z10=0),Z13,0)</f>
        <v>0</v>
      </c>
      <c r="AA47" s="86">
        <f>IF(Y10=0,IF(Z10=0,AA13,0),0)</f>
        <v>0</v>
      </c>
      <c r="AB47" s="86">
        <f>IF(Y10=0,AB13,0)</f>
        <v>0</v>
      </c>
      <c r="AC47" s="86">
        <f>IF(Y10=0,IF(Z10=0,IF(AA10=0,AC13,0),0),0)</f>
        <v>0</v>
      </c>
      <c r="AD47" s="86">
        <f>IF(Y10=0,IF(Z10=0,AD13,0),0)</f>
        <v>0</v>
      </c>
      <c r="AE47" s="86">
        <f>IF(Y10=0,IF(AB10=0,AE13,0),0)</f>
        <v>0</v>
      </c>
      <c r="AF47" s="86">
        <f>IF(Y10=0,AF13,0)</f>
        <v>0</v>
      </c>
      <c r="AG47" s="86">
        <f>IF(Y10=0,IF(Z10=0,IF(AA10=0,IF(AC10=0,AG13,0),0),0),0)</f>
        <v>0</v>
      </c>
      <c r="AH47" s="86">
        <f>IF(Y10=0,IF(Z10=0,IF(AA10=0,AH13,0),0),0)</f>
        <v>0</v>
      </c>
      <c r="AI47" s="86">
        <f>IF(Y10=0,IF(Z10=0,IF(AD10=0,AI13,0),0),0)</f>
        <v>0</v>
      </c>
      <c r="AJ47" s="86">
        <f>IF(Y10=0,IF(Z10=0,AJ13,0),0)</f>
        <v>0</v>
      </c>
      <c r="AK47" s="86">
        <f>IF(Y10=0,IF(AB10=0,IF(AE10=0,AK13,0),0),0)</f>
        <v>0</v>
      </c>
      <c r="AL47" s="86">
        <f>IF(Y10=0,IF(AB10=0,AL13,0),0)</f>
        <v>0</v>
      </c>
      <c r="AM47" s="86">
        <f>IF(Y10=0,IF(AF10=0,AM13,0),0)</f>
        <v>0</v>
      </c>
      <c r="AN47" s="86">
        <f>IF(Y10=0,AN13,0)</f>
        <v>0</v>
      </c>
      <c r="AO47" s="86">
        <f>IF(Y10=0,IF(Z10=0,IF(AA10=0,IF(AC10=0,IF(AG10=0,AO13,0),0),0),0),0)</f>
        <v>0</v>
      </c>
      <c r="AP47" s="86">
        <f>IF(Y10=0,IF(Z10=0,IF(AA10=0,IF(AB10=0,AP13,0),0),0),0)</f>
        <v>0</v>
      </c>
      <c r="AQ47" s="86">
        <f>IF(Y10=0,IF(Z10=0,IF(AA10=0,IF(AH10=0,AQ13,0),0),0),0)</f>
        <v>0</v>
      </c>
      <c r="AR47" s="86">
        <f>IF(Y10=0,IF(Z10=0,IF(AA10=0,AR13,0),0),0)</f>
        <v>0</v>
      </c>
      <c r="AS47" s="86">
        <f>IF(Y10=0,IF(Z10=0,IF(AD10=0,IF(AG10=0,IF(AH10=0,AS13,0),0),0),0),0)</f>
        <v>0</v>
      </c>
      <c r="AT47" s="86">
        <f>IF(Y10=0,IF(Z10=0,IF(AD10=0,AT13,0),0),0)</f>
        <v>0</v>
      </c>
      <c r="AU47" s="86">
        <f>IF(Y10=0,IF(Z10=0,IF(AJ10=0,AU13,0),0),0)</f>
        <v>0</v>
      </c>
      <c r="AV47" s="86">
        <f>IF(Y10=0,IF(Z10=0,AV13,0),0)</f>
        <v>0</v>
      </c>
      <c r="AW47" s="86">
        <f>IF(Y10=0,IF(AB10=0,IF(AE10=0,IF(AK10=0,AW13,0),0),0),0)</f>
        <v>0</v>
      </c>
      <c r="AX47" s="86">
        <f>IF(Y10=0,IF(AB10=0,IF(AD10=0,AX13,0),0),0)</f>
        <v>0</v>
      </c>
      <c r="AY47" s="86">
        <f>IF(Y10=0,IF(AB10=0,IF(AL10=0,AY13,0),0),0)</f>
        <v>0</v>
      </c>
      <c r="AZ47" s="86">
        <f>IF(Y10=0,IF(AB10=0,AZ13,0),0)</f>
        <v>0</v>
      </c>
      <c r="BA47" s="86">
        <f>IF(Y10=0,IF(AF10=0,IF(AM10=0,BA13,0),0),0)</f>
        <v>0</v>
      </c>
      <c r="BB47" s="86">
        <f>IF(Y10=0,IF(AF10=0,IF(AM10=0,BB13,0),0),0)</f>
        <v>0</v>
      </c>
      <c r="BC47" s="86">
        <f>IF(Y10=0,IF(AN10=0,BC13,0),0)</f>
        <v>0</v>
      </c>
      <c r="BD47" s="86">
        <f>IF(Y10=0,BD13,0)</f>
        <v>0</v>
      </c>
      <c r="BF47" s="114">
        <v>6</v>
      </c>
      <c r="BG47" s="112" t="str">
        <f>IF(OR(Y5=AD5,Z5=AD5),"",IF(OR(AA5=AD5,AB5=AD5),"",IF(AC5=AD5,"",AD5)))</f>
        <v>かみたかふく</v>
      </c>
      <c r="BH47" s="67">
        <f>COUNTIF(Y73:BD73,BG47)</f>
        <v>0</v>
      </c>
      <c r="BI47" s="105">
        <f>SUMIF(Y73:BD73,BG47,Y85:BD85)</f>
        <v>0</v>
      </c>
      <c r="BJ47" s="133">
        <f t="shared" si="3"/>
        <v>26</v>
      </c>
      <c r="BK47" s="65">
        <f>RANK(BJ47,BJ42:BJ73)</f>
        <v>10</v>
      </c>
      <c r="BL47" s="65" t="str">
        <f t="shared" si="2"/>
        <v/>
      </c>
    </row>
    <row r="48" spans="2:64" ht="12" customHeight="1">
      <c r="B48" s="325"/>
      <c r="C48" s="374"/>
      <c r="D48" s="383"/>
      <c r="E48" s="385" t="str">
        <f>LOOKUP(C52,始祖牛ﾃﾞｰﾀ!$A$6:$A$6335,始祖牛ﾃﾞｰﾀ!$D$6:$D$6335)</f>
        <v>ふくのくに</v>
      </c>
      <c r="F48" s="81"/>
      <c r="G48" s="118"/>
      <c r="H48" s="335"/>
      <c r="I48" s="338" t="str">
        <f>LOOKUP(E48,始祖牛ﾃﾞｰﾀ!$A$6:$A$6335,始祖牛ﾃﾞｰﾀ!$F$6:$F$6335)</f>
        <v>ふくしげ</v>
      </c>
      <c r="J48" s="89"/>
      <c r="K48" s="367" t="str">
        <f>LOOKUP(I48,始祖牛ﾃﾞｰﾀ!$A$6:$A$6335,始祖牛ﾃﾞｰﾀ!$D$6:$D$6335)</f>
        <v>だい２０ひらしげ</v>
      </c>
      <c r="L48" s="362"/>
      <c r="M48" s="363" t="str">
        <f>LOOKUP(I48,始祖牛ﾃﾞｰﾀ!$A$6:$A$6335,始祖牛ﾃﾞｰﾀ!$G$6:$G$6335)</f>
        <v>美福１０</v>
      </c>
      <c r="N48" s="475"/>
      <c r="O48" s="472"/>
      <c r="P48" s="470"/>
      <c r="Q48" s="538"/>
      <c r="R48" s="83"/>
      <c r="S48" s="83"/>
      <c r="T48" s="295">
        <v>0</v>
      </c>
      <c r="U48" s="446" t="s">
        <v>142</v>
      </c>
      <c r="V48" s="446"/>
      <c r="X48" s="80" t="s">
        <v>106</v>
      </c>
      <c r="Y48" s="86">
        <f>Y14</f>
        <v>0</v>
      </c>
      <c r="Z48" s="86">
        <f>IF(Y14=0,Z14,0)</f>
        <v>0</v>
      </c>
      <c r="AA48" s="86">
        <f>IF(Y14=0,IF(Z14=0,AA14,0),0)</f>
        <v>0</v>
      </c>
      <c r="AB48" s="86">
        <f>IF(Y14=0,AB14,0)</f>
        <v>0</v>
      </c>
      <c r="AC48" s="86">
        <f>IF(Y14=0,IF(Z14=0,IF(AA14=0,AC14,0),0),0)</f>
        <v>0</v>
      </c>
      <c r="AD48" s="86">
        <f>IF(Y14=0,IF(Z14=0,AD14,0),0)</f>
        <v>0</v>
      </c>
      <c r="AE48" s="86">
        <f>IF(Y14=0,IF(AB14=0,AE14,0),0)</f>
        <v>0</v>
      </c>
      <c r="AF48" s="86">
        <f>IF(Y14=0,AF14,0)</f>
        <v>0</v>
      </c>
      <c r="AG48" s="86">
        <f>IF(Y14=0,IF(Z14=0,IF(AA14=0,IF(AC14=0,AG14,0),0),0),0)</f>
        <v>0</v>
      </c>
      <c r="AH48" s="86">
        <f>IF(Y14=0,IF(Z14=0,IF(AA14=0,AH14,0),0),0)</f>
        <v>0</v>
      </c>
      <c r="AI48" s="86">
        <f>IF(Y14=0,IF(Z14=0,IF(AD14=0,AI14,0),0),0)</f>
        <v>0</v>
      </c>
      <c r="AJ48" s="86">
        <f>IF(Y14=0,IF(Z14=0,AJ14,0),0)</f>
        <v>0</v>
      </c>
      <c r="AK48" s="86">
        <f>IF(Y14=0,IF(AB14=0,IF(AE14=0,AK14,0),0),0)</f>
        <v>0</v>
      </c>
      <c r="AL48" s="86">
        <f>IF(Y14=0,IF(AB14=0,AL14,0),0)</f>
        <v>0</v>
      </c>
      <c r="AM48" s="86">
        <f>IF(Y14=0,IF(AF14=0,AM14,0),0)</f>
        <v>0</v>
      </c>
      <c r="AN48" s="86">
        <f>IF(Y14=0,AN14,0)</f>
        <v>0</v>
      </c>
      <c r="AO48" s="86">
        <f>IF(Y14=0,IF(Z14=0,IF(AA14=0,IF(AC14=0,IF(AG14=0,AO14,0),0),0),0),0)</f>
        <v>0</v>
      </c>
      <c r="AP48" s="86">
        <f>IF(Y14=0,IF(Z14=0,IF(AA14=0,IF(AB14=0,AP14,0),0),0),0)</f>
        <v>0</v>
      </c>
      <c r="AQ48" s="86">
        <f>IF(Y14=0,IF(Z14=0,IF(AA14=0,IF(AH14=0,AQ14,0),0),0),0)</f>
        <v>0</v>
      </c>
      <c r="AR48" s="86">
        <f>IF(Y14=0,IF(Z14=0,IF(AA14=0,AR14,0),0),0)</f>
        <v>0</v>
      </c>
      <c r="AS48" s="86">
        <f>IF(Y14=0,IF(Z14=0,IF(AD14=0,IF(AG14=0,IF(AH14=0,AS14,0),0),0),0),0)</f>
        <v>0</v>
      </c>
      <c r="AT48" s="86">
        <f>IF(Y14=0,IF(Z14=0,IF(AD14=0,AT14,0),0),0)</f>
        <v>0</v>
      </c>
      <c r="AU48" s="86">
        <f>IF(Y14=0,IF(Z14=0,IF(AJ14=0,AU14,0),0),0)</f>
        <v>0</v>
      </c>
      <c r="AV48" s="86">
        <f>IF(Y14=0,IF(Z14=0,AV14,0),0)</f>
        <v>0</v>
      </c>
      <c r="AW48" s="86">
        <f>IF(Y14=0,IF(AB14=0,IF(AE14=0,IF(AK14=0,AW14,0),0),0),0)</f>
        <v>0</v>
      </c>
      <c r="AX48" s="86">
        <f>IF(Y14=0,IF(AB14=0,IF(AD14=0,AX14,0),0),0)</f>
        <v>0</v>
      </c>
      <c r="AY48" s="86">
        <f>IF(Y14=0,IF(AB14=0,IF(AL14=0,AY14,0),0),0)</f>
        <v>0</v>
      </c>
      <c r="AZ48" s="86">
        <f>IF(Y14=0,IF(AB14=0,AZ14,0),0)</f>
        <v>0</v>
      </c>
      <c r="BA48" s="86">
        <f>IF(Y14=0,IF(AF14=0,IF(AM14=0,BA14,0),0),0)</f>
        <v>0</v>
      </c>
      <c r="BB48" s="86">
        <f>IF(Y14=0,IF(AF14=0,IF(AM14=0,BB14,0),0),0)</f>
        <v>0</v>
      </c>
      <c r="BC48" s="86">
        <f>IF(Y14=0,IF(AN14=0,BC14,0),0)</f>
        <v>0</v>
      </c>
      <c r="BD48" s="86">
        <f>IF(Y14=0,BD14,0)</f>
        <v>0</v>
      </c>
      <c r="BF48" s="114">
        <v>7</v>
      </c>
      <c r="BG48" s="112" t="str">
        <f>IF(OR(Y5=AE5,Z5=AE5),"",IF(OR(AA5=AE5,AB5=AE5),"",IF(OR(AC5=AE5,AD5=AE5),"",AE5)))</f>
        <v>かねのり</v>
      </c>
      <c r="BH48" s="67">
        <f>COUNTIF(Y73:BD73,BG48)</f>
        <v>0</v>
      </c>
      <c r="BI48" s="105">
        <f>SUMIF(Y73:BD73,BG48,Y85:BD85)</f>
        <v>0</v>
      </c>
      <c r="BJ48" s="133">
        <f t="shared" si="3"/>
        <v>25</v>
      </c>
      <c r="BK48" s="65">
        <f>RANK(BJ48,BJ42:BJ73)</f>
        <v>11</v>
      </c>
      <c r="BL48" s="65" t="str">
        <f t="shared" si="2"/>
        <v/>
      </c>
    </row>
    <row r="49" spans="2:64" ht="12" customHeight="1">
      <c r="B49" s="325"/>
      <c r="C49" s="374"/>
      <c r="D49" s="383"/>
      <c r="E49" s="384"/>
      <c r="F49" s="81"/>
      <c r="G49" s="118"/>
      <c r="H49" s="76"/>
      <c r="I49" s="321"/>
      <c r="J49" s="339" t="s">
        <v>118</v>
      </c>
      <c r="K49" s="340" t="str">
        <f>LOOKUP(E48,始祖牛ﾃﾞｰﾀ!$A$6:$A$6335,始祖牛ﾃﾞｰﾀ!$I$6:$I$6335)</f>
        <v>菊安（宮崎）</v>
      </c>
      <c r="L49" s="360"/>
      <c r="M49" s="361" t="str">
        <f>LOOKUP(K50,始祖牛ﾃﾞｰﾀ!$A$6:$A$6335,始祖牛ﾃﾞｰﾀ!$E$6:$E$6335)</f>
        <v>菊茂土井</v>
      </c>
      <c r="N49" s="473">
        <v>2</v>
      </c>
      <c r="O49" s="463" t="str">
        <f ca="1">IF(BG257="","",LOOKUP(BG257,始祖牛ﾃﾞｰﾀ!$A$6:$A$6335,始祖牛ﾃﾞｰﾀ!$B$6:$B$6335))</f>
        <v>第２０平茂</v>
      </c>
      <c r="P49" s="464"/>
      <c r="Q49" s="465"/>
      <c r="R49" s="83"/>
      <c r="S49" s="83"/>
      <c r="T49" s="295">
        <v>5</v>
      </c>
      <c r="U49" s="446" t="s">
        <v>143</v>
      </c>
      <c r="V49" s="446"/>
      <c r="X49" s="80" t="s">
        <v>107</v>
      </c>
      <c r="Y49" s="86">
        <f>IF(Y8=0,IF(Y9=0,IF(Y11=0,Y15,0),0),0)</f>
        <v>0</v>
      </c>
      <c r="Z49" s="86">
        <f>IF(AND(Y8=0,Y9=0),IF(AND(Y11=0,Z8=0),IF(AND(Z9=0,Z11=0),Z15,0),0),0)</f>
        <v>0</v>
      </c>
      <c r="AA49" s="86">
        <f>IF(Y8=0,IF(Y9=0,IF(Y11=0,IF(Z8=0,IF(Z9=0,IF(Z11=0,AA15,0),0),0),0),0),0)</f>
        <v>0</v>
      </c>
      <c r="AB49" s="86">
        <f>IF(Y8=0,IF(Y9=0,IF(Y11=0,AB15,0),0),0)</f>
        <v>0</v>
      </c>
      <c r="AC49" s="86">
        <f>IF(AND(Y8=0,Y9=0),IF(AND(Y11=0,Z8=0),IF(AND(Z9=0,Z11=0),IF(AND(AA8=0,AA9=0),IF(AA11=0,AC15,0),0),0),0),0)</f>
        <v>0</v>
      </c>
      <c r="AD49" s="86">
        <f>IF(AND(Y8=0,Y9=0),IF(AND(Y11=0,Z8=0),IF(AND(Z9=0,Z11=0),AD15,0),0),0)</f>
        <v>0</v>
      </c>
      <c r="AE49" s="86">
        <f>IF(Y8=0,IF(Y9=0,IF(Y11=0,IF(AB8=0,IF(AB9=0,IF(AB11=0,AE15,0),0),0),0),0),0)</f>
        <v>0</v>
      </c>
      <c r="AF49" s="86">
        <f>IF(Y8=0,IF(Y9=0,IF(Y11=0,AF15,0),0),0)</f>
        <v>0</v>
      </c>
      <c r="AG49" s="86">
        <f>IF(AND(Y8=0,Y9=0),IF(AND(Y11=0,Z8=0),IF(AND(Z9=0,Z11=0),IF(AND(AA8=0,AA9=0),IF(AND(AA11=0,AC8=0),IF(AND(AC9=0,AC11=0),AG15,0),0),0),0),0),0)</f>
        <v>0</v>
      </c>
      <c r="AH49" s="86">
        <f>IF(AND(Y8=0,Y9=0),IF(AND(Y11=0,Z8=0),IF(AND(Z9=0,AA11=0),IF(AND(AA8=0,AA9=0),IF(Z11=0,AH15,0),0),0),0),0)</f>
        <v>0</v>
      </c>
      <c r="AI49" s="86">
        <f>IF(AND(Y8=0,Y9=0),IF(AND(Y11=0,Z8=0),IF(AND(Z9=0,Z11=0),IF(AND(AD8=0,AD9=0),IF(AD11=0,AI15,0),0),0),0),0)</f>
        <v>0</v>
      </c>
      <c r="AJ49" s="86">
        <f>IF(Y8=0,IF(Y9=0,IF(Y11=0,IF(Z8=0,IF(Z9=0,IF(Z11=0,AJ15,0),0),0),0),0),0)</f>
        <v>0</v>
      </c>
      <c r="AK49" s="86">
        <f>IF(AND(Y8=0,Y9=0),IF(AND(Y11=0,AB8=0),IF(AND(AB9=0,AB11=0),IF(AND(AE8=0,AE9=0),IF(AE11=0,AK15,0),0),0),0),0)</f>
        <v>0</v>
      </c>
      <c r="AL49" s="86">
        <f>IF(AND(Y8=0,Y9=0),IF(AND(Y11=0,AB8=0),IF(AND(AB9=0,AB11=0),AL15,0),0),0)</f>
        <v>0</v>
      </c>
      <c r="AM49" s="86">
        <f>IF(AND(Y8=0,Y9=0),IF(AND(Y11=0,AF8=0),IF(AND(AF9=0,AF11=0),AM15,0),0),0)</f>
        <v>0</v>
      </c>
      <c r="AN49" s="86">
        <f>IF(Y8=0,IF(Y9=0,IF(Y11=0,AN15,0),0),0)</f>
        <v>0</v>
      </c>
      <c r="AO49" s="86">
        <f>IF(AND(Y8=0,Y9=0),IF(AND(Y11=0,Z8=0),IF(AND(Z9=0,Z11=0),IF(AND(AA8=0,AA9=0),IF(AND(AA11=0,AC8=0),IF(AND(AC9=0,AC11=0),IF(AND(AG8=0,AG9=0),IF(AG11=0,AO15,0),0),0),0),0),0),0),0)</f>
        <v>0</v>
      </c>
      <c r="AP49" s="86">
        <f>IF(AND(Y8=0,Y9=0),IF(AND(Y11=0,Z8=0),IF(AND(Z9=0,Z11=0),IF(AND(AA8=0,AA9=0),IF(AND(AA11=0,AC8=0),IF(AND(AC9=0,AC11=0),AP15,0),0),0),0),0),0)</f>
        <v>0</v>
      </c>
      <c r="AQ49" s="86">
        <f>IF(AND(Y8=0,Y9=0),IF(AND(Y11=0,Z8=0),IF(AND(Z9=0,Z11=0),IF(AND(AA8=0,AA9=0),IF(AND(AA11=0,AC8=0),IF(AND(AC9=0,AC11=0),IF(AND(AH8=0,AH9=0),IF(AH11=0,AQ15,0),0),0),0),0),0),0),0)</f>
        <v>0</v>
      </c>
      <c r="AR49" s="86">
        <f>IF(AND(Y8=0,Y9=0),IF(AND(Y11=0,Z8=0),IF(AND(Z9=0,AA11=0),IF(AND(AA8=0,AA9=0),IF(Z11=0,AR15,0),0),0),0),0)</f>
        <v>0</v>
      </c>
      <c r="AS49" s="86">
        <f>IF(AND(Y8=0,Y9=0),IF(AND(Y11=0,Z8=0),IF(AND(Z9=0,Z11=0),IF(AND(AD8=0,AD9=0),IF(AND(AD11=0,AI8=0),IF(AND(AI9=0,AI11=0),AS15,0),0),0),0),0),0)</f>
        <v>0</v>
      </c>
      <c r="AT49" s="86">
        <f>IF(AND(Y8=0,Y9=0),IF(AND(Y11=0,Z8=0),IF(AND(Z9=0,Z11=0),IF(AND(AD8=0,AD9=0),IF(AD11=0,AT15,0),0),0),0),0)</f>
        <v>0</v>
      </c>
      <c r="AU49" s="86">
        <f>IF(AND(Y8=0,Y9=0),IF(AND(Y11=0,Z8=0),IF(AND(Z9=0,Z11=0),IF(AND(AJ9=0,AJ8=0),IF(AJ11=0,AU15,0),0),0),0),0)</f>
        <v>0</v>
      </c>
      <c r="AV49" s="86">
        <f>IF(Y8=0,IF(Y9=0,IF(Y11=0,IF(Z8=0,IF(Z9=0,IF(Z11=0,AV15,0),0),0),0),0),0)</f>
        <v>0</v>
      </c>
      <c r="AW49" s="86">
        <f>IF(AND(Y8=0,Y9=0),IF(AND(Y11=0,AB8=0),IF(AND(AB9=0,AB11=0),IF(AND(AE8=0,AE9=0),IF(AND(AE11=0,AK8=0),IF(AND(AK9=0,AK11=0),AW15,0),0),0),0),0),0)</f>
        <v>0</v>
      </c>
      <c r="AX49" s="86">
        <f>IF(AND(Y8=0,Y9=0),IF(AND(Y11=0,AB8=0),IF(AND(AB9=0,AB11=0),IF(AND(AE8=0,AE9=0),IF(AE11=0,AX15,0),0),0),0),0)</f>
        <v>0</v>
      </c>
      <c r="AY49" s="86">
        <f>IF(AND(Y8=0,Y9=0),IF(AND(Y11=0,AB8=0),IF(AND(AB9=0,AL11=0),IF(AND(AL8=0,AL9=0),IF(AB11=0,AY15,0),0),0),0),0)</f>
        <v>0</v>
      </c>
      <c r="AZ49" s="86">
        <f>IF(AND(Y8=0,Y9=0),IF(AND(Y11=0,AB8=0),IF(AND(AB9=0,AB11=0),AZ15,0),0),0)</f>
        <v>0</v>
      </c>
      <c r="BA49" s="86">
        <f>IF(AND(Y8=0,Y9=0),IF(AND(Y11=0,AF8=0),IF(AND(AF9=0,AF11=0),IF(AND(AM8=0,AM9=0),IF(AM11=0,BA15,0),0),0),0),0)</f>
        <v>0</v>
      </c>
      <c r="BB49" s="86">
        <f>IF(AND(Y8=0,Y9=0),IF(AND(Y11=0,AF8=0),IF(AND(AF9=0,AF11=0),BB15,0),0),0)</f>
        <v>0</v>
      </c>
      <c r="BC49" s="86">
        <f>IF(Y8=0,IF(Y9=0,IF(Y11=0,IF(AN8=0,IF(AN9=0,IF(AN11=0,BC15,0),0),0),0),0),0)</f>
        <v>0</v>
      </c>
      <c r="BD49" s="86">
        <f>IF(Y8=0,IF(Y9=0,IF(Y11=0,BD15,0),0),0)</f>
        <v>0</v>
      </c>
      <c r="BF49" s="114">
        <v>8</v>
      </c>
      <c r="BG49" s="112" t="str">
        <f>IF(OR(Y5=AF5,Z5=AF5),"",IF(OR(AA5=AF5,AB5=AF5),"",IF(OR(AC5=AF5,AD5=AF5),"",IF(AE5=AF5,"",AF5))))</f>
        <v>やすひら</v>
      </c>
      <c r="BH49" s="67">
        <f>COUNTIF(Y73:BD73,BG49)</f>
        <v>0</v>
      </c>
      <c r="BI49" s="105">
        <f>SUMIF(Y73:BD73,BG49,Y85:BD85)</f>
        <v>0</v>
      </c>
      <c r="BJ49" s="133">
        <f t="shared" si="3"/>
        <v>24</v>
      </c>
      <c r="BK49" s="65">
        <f>RANK(BJ49,BJ42:BJ73)</f>
        <v>12</v>
      </c>
      <c r="BL49" s="65" t="str">
        <f t="shared" si="2"/>
        <v/>
      </c>
    </row>
    <row r="50" spans="2:64" ht="12" customHeight="1">
      <c r="B50" s="398"/>
      <c r="C50" s="476" t="str">
        <f>E4</f>
        <v>隆之国</v>
      </c>
      <c r="D50" s="383"/>
      <c r="E50" s="396"/>
      <c r="F50" s="88"/>
      <c r="G50" s="117"/>
      <c r="H50" s="88"/>
      <c r="I50" s="117"/>
      <c r="J50" s="79"/>
      <c r="K50" s="247" t="str">
        <f>LOOKUP(E48,始祖牛ﾃﾞｰﾀ!$A$6:$A$6335,始祖牛ﾃﾞｰﾀ!$H$6:$H$6335)</f>
        <v>きくやすみやざき</v>
      </c>
      <c r="L50" s="250"/>
      <c r="M50" s="197" t="str">
        <f>LOOKUP(E48,始祖牛ﾃﾞｰﾀ!$A$6:$A$6335,始祖牛ﾃﾞｰﾀ!$K$6:$K$6335)</f>
        <v>優勝</v>
      </c>
      <c r="N50" s="474"/>
      <c r="O50" s="466"/>
      <c r="P50" s="467"/>
      <c r="Q50" s="468"/>
      <c r="R50" s="83"/>
      <c r="T50" s="295">
        <v>10</v>
      </c>
      <c r="U50" s="446" t="s">
        <v>144</v>
      </c>
      <c r="V50" s="446"/>
      <c r="X50" s="80" t="s">
        <v>108</v>
      </c>
      <c r="Y50" s="86">
        <f>IF(AND(Y8=0,Y9=0),Y16,0)</f>
        <v>0</v>
      </c>
      <c r="Z50" s="86">
        <f>IF(AND(Y8=0,Y9=0),IF(AND(Z8=0,Z9=0),Z16,0),0)</f>
        <v>0</v>
      </c>
      <c r="AA50" s="86">
        <f>IF(AND(Y8=0,Y9=0),IF(AND(Z8=0,Z9=0),AA16,0),0)</f>
        <v>0</v>
      </c>
      <c r="AB50" s="86">
        <f>IF(AND(Y8=0,Y9=0),AB16,0)</f>
        <v>0</v>
      </c>
      <c r="AC50" s="86">
        <f>IF(AND(Y8=0,Y9=0),IF(AND(Z8=0,Z9=0),IF(AND(AA8=0,AA9=0),AC16,0),0),0)</f>
        <v>0</v>
      </c>
      <c r="AD50" s="86">
        <f>IF(AND(Y8=0,Y9=0),IF(AND(Z8=0,Z9=0),AD16,0),0)</f>
        <v>0</v>
      </c>
      <c r="AE50" s="86">
        <f>IF(AND(Y8=0,Y9=0),IF(AND(AB8=0,AB9=0),AE16,0),0)</f>
        <v>0</v>
      </c>
      <c r="AF50" s="86">
        <f>IF(Y8=0,IF(Y9=0,AF16,0),0)</f>
        <v>0</v>
      </c>
      <c r="AG50" s="86">
        <f>IF(AND(Y8=0,Y9=0),IF(AND(Z8=0,Z9=0),IF(AND(AA8=0,AA9=0),IF(AND(AC8=0,AC9=0),AG16,0),0),0),0)</f>
        <v>0</v>
      </c>
      <c r="AH50" s="86">
        <f>IF(AND(Y8=0,Y9=0),IF(AND(Z8=0,Z9=0),IF(AND(AA8=0,AA9=0),AH16,0),0),0)</f>
        <v>0</v>
      </c>
      <c r="AI50" s="86">
        <f>IF(AND(Y8=0,Y9=0),IF(AND(Z8=0,Z9=0),IF(AND(AD8=0,AD9=0),AI16,0),0),0)</f>
        <v>0</v>
      </c>
      <c r="AJ50" s="86">
        <f>IF(AND(Y8=0,Y9=0),IF(AND(Z8=0,Z9=0),AJ16,0),0)</f>
        <v>0</v>
      </c>
      <c r="AK50" s="86">
        <f>IF(AND(Y8=0,Y9=0),IF(AND(AB8=0,AB9=0),IF(AND(AE8=0,AE9=0),AK16,0),0),0)</f>
        <v>0</v>
      </c>
      <c r="AL50" s="86">
        <f>IF(AND(Y8=0,Y9=0),IF(AND(AB8=0,AB9=0),AL16,0),0)</f>
        <v>0</v>
      </c>
      <c r="AM50" s="86">
        <f>IF(AND(Y8=0,Y9=0),IF(AND(AF8=0,AF9=0),AM16,0),0)</f>
        <v>0</v>
      </c>
      <c r="AN50" s="86">
        <f>IF(Y8=0,IF(Y9=0,AN16,0),0)</f>
        <v>0</v>
      </c>
      <c r="AO50" s="86">
        <f>IF(AND(Y8=0,Y9=0),IF(AND(Z8=0,Z9=0),IF(AND(AA8=0,AA9=0),IF(AND(AC8=0,AC9=0),IF(AND(AG8=0,AG9=0),AO16,0),0),0),0),0)</f>
        <v>0</v>
      </c>
      <c r="AP50" s="86">
        <f>IF(AND(Y8=0,Y9=0),IF(AND(Z8=0,Z9=0),IF(AND(AA8=0,AA9=0),IF(AND(AC8=0,AC9=0),AP16,0),0),0),0)</f>
        <v>0</v>
      </c>
      <c r="AQ50" s="86">
        <f>IF(AND(Y8=0,Y9=0),IF(AND(Z8=0,Z9=0),IF(AND(AA8=0,AA9=0),IF(AND(AH8=0,AH9=0),AQ16,0),0),0),0)</f>
        <v>0</v>
      </c>
      <c r="AR50" s="86">
        <f>IF(AND(Y8=0,Y9=0),IF(AND(Z8=0,Z9=0),IF(AND(AA8=0,AA9=0),AR16,0),0),0)</f>
        <v>0</v>
      </c>
      <c r="AS50" s="86">
        <f>IF(AND(Y8=0,Y9=0),IF(AND(Z8=0,Z9=0),IF(AND(AD8=0,AD9=0),IF(AND(AI8=0,AI9=0),AS16,0),0),0),0)</f>
        <v>0</v>
      </c>
      <c r="AT50" s="86">
        <f>IF(AND(Y8=0,Y9=0),IF(AND(Z9=0,Z8=0),IF(AND(AD8=0,AD9=0),AT16,0),0),0)</f>
        <v>0</v>
      </c>
      <c r="AU50" s="86">
        <f>IF(AND(Y8=0,Y9=0),IF(AND(AN8=0,AN9=0),AU16,0),0)</f>
        <v>0</v>
      </c>
      <c r="AV50" s="86">
        <f>IF(AND(Y9=0,Y8=0),IF(AND(Z8=0,Z9=0),AV16,0),0)</f>
        <v>0</v>
      </c>
      <c r="AW50" s="86">
        <f>IF(AND(Y8=0,Y9=0),IF(AND(AB8=0,AB9=0),IF(AND(AE8=0,AE9=0),IF(AND(AK8=0,AK9=0),AW16,0),0),0),0)</f>
        <v>0</v>
      </c>
      <c r="AX50" s="86">
        <f>IF(AND(Y8=0,Y9=0),IF(AND(AB8=0,AB9=0),IF(AND(AE9=0,AE8=0),AX16,0),0),0)</f>
        <v>0</v>
      </c>
      <c r="AY50" s="86">
        <f>IF(AND(Y8=0,Y9=0),IF(AND(AB8=0,AB9=0),IF(AND(AL8=0,AL9=0),AY16,0),0),0)</f>
        <v>0</v>
      </c>
      <c r="AZ50" s="86">
        <f>IF(AND(Y8=0,Y9=0),IF(AND(AB8=0,AB9=0),AZ16,0),0)</f>
        <v>0</v>
      </c>
      <c r="BA50" s="86">
        <f>IF(AND(Y8=0,Y9=0),IF(AND(AB8=0,AB9=0),IF(AND(AF8=0,AF9=0),IF(AND(AM8=0,AM9=0),BA16,0),0),0),0)</f>
        <v>0</v>
      </c>
      <c r="BB50" s="86">
        <f>IF(AND(Y8=0,Y9=0),IF(AND(AF8=0,AF9=0),BB16,0),0)</f>
        <v>0</v>
      </c>
      <c r="BC50" s="86">
        <f>IF(AND(Y9=0,Y8=0),IF(AND(AN8=0,AN9=0),BC16,0),0)</f>
        <v>0</v>
      </c>
      <c r="BD50" s="86">
        <f>IF(Y8=0,IF(Y9=0,BD16,0),0)</f>
        <v>0</v>
      </c>
      <c r="BF50" s="114">
        <v>9</v>
      </c>
      <c r="BG50" s="112" t="str">
        <f>IF(OR(Y5=AG5,Z5=AG5),"",IF(OR(AA5=AG5,AB5=AG5),"",IF(OR(AC5=AG5,AD5=AG5),"",IF(OR(AE5=AG5,AF5=AG5),"",AG5))))</f>
        <v>けだか</v>
      </c>
      <c r="BH50" s="67">
        <f>COUNTIF(Y73:BD73,BG50)</f>
        <v>1</v>
      </c>
      <c r="BI50" s="105">
        <f>SUMIF(Y73:BD73,BG50,Y85:BD85)</f>
        <v>4.8828125E-4</v>
      </c>
      <c r="BJ50" s="133">
        <f t="shared" si="3"/>
        <v>71.828125</v>
      </c>
      <c r="BK50" s="65">
        <f>RANK(BJ50,BJ42:BJ73)</f>
        <v>6</v>
      </c>
      <c r="BL50" s="65">
        <f t="shared" si="2"/>
        <v>6</v>
      </c>
    </row>
    <row r="51" spans="2:64" ht="12" customHeight="1">
      <c r="B51" s="325"/>
      <c r="C51" s="476"/>
      <c r="D51" s="76"/>
      <c r="E51" s="394"/>
      <c r="F51" s="384" t="s">
        <v>104</v>
      </c>
      <c r="G51" s="396"/>
      <c r="H51" s="343" t="s">
        <v>109</v>
      </c>
      <c r="I51" s="337" t="str">
        <f>LOOKUP(G54,始祖牛ﾃﾞｰﾀ!$A$6:$A$6335,始祖牛ﾃﾞｰﾀ!$E$6:$E$6335)</f>
        <v>隆美</v>
      </c>
      <c r="J51" s="354" t="s">
        <v>119</v>
      </c>
      <c r="K51" s="355" t="str">
        <f>LOOKUP(I52,始祖牛ﾃﾞｰﾀ!$A$6:$A$6335,始祖牛ﾃﾞｰﾀ!$E$6:$E$6335)</f>
        <v>美福１０</v>
      </c>
      <c r="L51" s="360"/>
      <c r="M51" s="361" t="str">
        <f>LOOKUP(K52,始祖牛ﾃﾞｰﾀ!$A$6:$A$6335,始祖牛ﾃﾞｰﾀ!$E$6:$E$6335)</f>
        <v>森井</v>
      </c>
      <c r="N51" s="474"/>
      <c r="O51" s="471">
        <f ca="1">IF(F267=0,"",F267)</f>
        <v>4</v>
      </c>
      <c r="P51" s="469">
        <f ca="1">IF(G267=0,"",G267)</f>
        <v>1.1260986328125</v>
      </c>
      <c r="Q51" s="537" t="s">
        <v>99</v>
      </c>
      <c r="R51" s="83"/>
      <c r="T51" s="295">
        <v>15</v>
      </c>
      <c r="U51" s="446" t="s">
        <v>145</v>
      </c>
      <c r="V51" s="446"/>
      <c r="X51" s="80" t="s">
        <v>109</v>
      </c>
      <c r="Y51" s="86">
        <f>IF(AND(Y8=0,Y12=0),Y17,0)</f>
        <v>0</v>
      </c>
      <c r="Z51" s="86">
        <f>IF(AND(Y8=0,Y12=0),IF(AND(Z8=0,Z12=0),Z17,0),0)</f>
        <v>0</v>
      </c>
      <c r="AA51" s="86">
        <f>IF(AND(Y8=0,Y12=0),IF(AND(Z8=0,Z12=0),AA17,0),0)</f>
        <v>0</v>
      </c>
      <c r="AB51" s="86">
        <f>IF(AND(Y8=0,Y12=0),AB17,0)</f>
        <v>0</v>
      </c>
      <c r="AC51" s="86">
        <f>IF(AND(Y8=0,Y12=0),IF(AND(Z8=0,Z12=0),IF(AND(AA8=0,AA12=0),AC17,0),0),0)</f>
        <v>0</v>
      </c>
      <c r="AD51" s="86">
        <f>IF(AND(Y8=0,Y12=0),IF(AND(Z8=0,Z12=0),AD17,0),0)</f>
        <v>0</v>
      </c>
      <c r="AE51" s="86">
        <f>IF(AND(Y8=0,Y12=0),IF(AND(AB8=0,AB12=0),AE17,0),0)</f>
        <v>0</v>
      </c>
      <c r="AF51" s="86">
        <f>IF(AND(Y8=0,Y12=0),AF17,0)</f>
        <v>0</v>
      </c>
      <c r="AG51" s="86">
        <f>IF(AND(Y8=0,Y12=0),IF(AND(Z8=0,Z12=0),IF(AND(AA8=0,AA12=0),IF(AND(AC8=0,AC12=0),AG17,0),0),0),0)</f>
        <v>0</v>
      </c>
      <c r="AH51" s="86">
        <f>IF(AND(Y8=0,Y12=0),IF(AND(Z8=0,Z12=0),IF(AND(AA8=0,AA12=0),AH17,0),0),0)</f>
        <v>0</v>
      </c>
      <c r="AI51" s="86">
        <f>IF(AND(Y8=0,Y12=0),IF(AND(Z8=0,Z12=0),IF(AND(AD8=0,AD12=0),AI17,0),0),0)</f>
        <v>0</v>
      </c>
      <c r="AJ51" s="86">
        <f>IF(AND(Y8=0,Y12=0),IF(AND(Z8=0,Z12=0),AJ17,0),0)</f>
        <v>0</v>
      </c>
      <c r="AK51" s="86">
        <f>IF(AND(Y8=0,Y12=0),IF(AND(AB8=0,AB12=0),IF(AND(AE8=0,AE12=0),AK17,0),0),0)</f>
        <v>0</v>
      </c>
      <c r="AL51" s="86">
        <f>IF(AND(Y8=0,Y12=0),IF(AND(AB8=0,AB12=0),AL17,0),0)</f>
        <v>0</v>
      </c>
      <c r="AM51" s="86">
        <f>IF(AND(Y8=0,Y12=0),IF(AND(AF8=0,AF12=0),AM17,0),0)</f>
        <v>0</v>
      </c>
      <c r="AN51" s="86">
        <f>IF(AND(Y8=0,Y12=0),AN17,0)</f>
        <v>0</v>
      </c>
      <c r="AO51" s="86">
        <f>IF(AND(Y8=0,Y12=0),IF(AND(Z8=0,Z12=0),IF(AND(AA8=0,AA12=0),IF(AND(AC8=0,AC12=0),IF(AND(AG8=0,AG12=0),AO17,0),0),0),0),0)</f>
        <v>0</v>
      </c>
      <c r="AP51" s="86">
        <f>IF(AND(Y8=0,Y12=0),IF(AND(Z8=0,Z12=0),IF(AND(AA8=0,AA12=0),IF(AND(AC8=0,AC12=0),AP17,0),0),0),0)</f>
        <v>0</v>
      </c>
      <c r="AQ51" s="86">
        <f>IF(AND(Y8=0,Y12=0),IF(AND(Z8=0,Z12=0),IF(AND(AA8=0,AA12=0),IF(AND(AH8=0,AH12=0),AQ17,0),0),0),0)</f>
        <v>0</v>
      </c>
      <c r="AR51" s="86">
        <f>IF(AND(Y8=0,Y12=0),IF(AND(Z8=0,Z12=0),IF(AND(AA8=0,AA12=0),AR17,0),0),0)</f>
        <v>0</v>
      </c>
      <c r="AS51" s="86">
        <f>IF(AND(Y8=0,Y12=0),IF(AND(Z8=0,Z12=0),IF(AND(AD8=0,AD12=0),IF(AND(AI8=0,AI12=0),AS17,0),0),0),0)</f>
        <v>0</v>
      </c>
      <c r="AT51" s="86">
        <f>IF(AND(Y8=0,Y12=0),IF(AND(Z12=0,Z8=0),IF(AND(AD8=0,AD12=0),AT17,0),0),0)</f>
        <v>0</v>
      </c>
      <c r="AU51" s="86">
        <f>IF(AND(Y8=0,Y12=0),IF(AND(Z12=0,Z8=0),IF(AND(AJ8=0,AJ12=0),AU17,0),0),0)</f>
        <v>0</v>
      </c>
      <c r="AV51" s="86">
        <f>IF(AND(Y12=0,Y8=0),IF(AND(Z8=0,Z12=0),AV17,0),0)</f>
        <v>0</v>
      </c>
      <c r="AW51" s="86">
        <f>IF(AND(Y8=0,Y12=0),IF(AND(AB8=0,AB12=0),IF(AND(AE8=0,AE12=0),IF(AND(AK8=0,AK12=0),AW17,0),0),0),0)</f>
        <v>0</v>
      </c>
      <c r="AX51" s="86">
        <f>IF(AND(Y8=0,Y12=0),IF(AND(AB8=0,AB12=0),IF(AND(AE12=0,AE8=0),AX17,0),0),0)</f>
        <v>0</v>
      </c>
      <c r="AY51" s="86">
        <f>IF(AND(Y8=0,Y12=0),IF(AND(AB8=0,AB12=0),IF(AND(AL8=0,AL12=0),AY17,0),0),0)</f>
        <v>0</v>
      </c>
      <c r="AZ51" s="86">
        <f>IF(AND(Y12=0,Y8=0),IF(AND(AB8=0,AB12=0),AZ17,0),0)</f>
        <v>0</v>
      </c>
      <c r="BA51" s="86">
        <f>IF(AND(Y8=0,Y12=0),IF(AND(AB8=0,AB12=0),IF(AND(AF8=0,AF12=0),IF(AND(AM8=0,AM12=0),BA17,0),0),0),0)</f>
        <v>0</v>
      </c>
      <c r="BB51" s="86">
        <f>IF(AND(Y8=0,Y12=0),IF(AND(AF8=0,AF12=0),BB17,0),0)</f>
        <v>0</v>
      </c>
      <c r="BC51" s="86">
        <f>IF(AND(Y12=0,Y8=0),IF(AND(AN8=0,AN12=0),BC17,0),0)</f>
        <v>0</v>
      </c>
      <c r="BD51" s="86">
        <f>IF(AND(Y8=0,Y12=0),BD17,0)</f>
        <v>0</v>
      </c>
      <c r="BF51" s="114">
        <v>10</v>
      </c>
      <c r="BG51" s="112" t="str">
        <f>IF(OR(Y5=AH5,Z5=AH5),"",IF(OR(AA5=AH5,AB5=AH5),"",IF(OR(AC5=AH5,AD5=AH5),"",IF(OR(AE5=AH5,AF5=AH5),"",IF(AG5=AH5,"",AH5)))))</f>
        <v>ほうしょう</v>
      </c>
      <c r="BH51" s="67">
        <f>COUNTIF(Y73:BD73,BG51)</f>
        <v>0</v>
      </c>
      <c r="BI51" s="105">
        <f>SUMIF(Y73:BD73,BG51,Y85:BD85)</f>
        <v>0</v>
      </c>
      <c r="BJ51" s="133">
        <f t="shared" si="3"/>
        <v>22</v>
      </c>
      <c r="BK51" s="65">
        <f>RANK(BJ51,BJ42:BJ73)</f>
        <v>13</v>
      </c>
      <c r="BL51" s="65" t="str">
        <f t="shared" si="2"/>
        <v/>
      </c>
    </row>
    <row r="52" spans="2:64" ht="12" customHeight="1">
      <c r="B52" s="325"/>
      <c r="C52" s="375" t="str">
        <f>E5</f>
        <v>たかのくに</v>
      </c>
      <c r="D52" s="81"/>
      <c r="E52" s="118"/>
      <c r="F52" s="481" t="str">
        <f>LOOKUP(C52,始祖牛ﾃﾞｰﾀ!$A$6:$A$6335,始祖牛ﾃﾞｰﾀ!$G$6:$G$6335)</f>
        <v>隆桜</v>
      </c>
      <c r="G52" s="480"/>
      <c r="H52" s="334"/>
      <c r="I52" s="338" t="str">
        <f>LOOKUP(G54,始祖牛ﾃﾞｰﾀ!$A$6:$A$6335,始祖牛ﾃﾞｰﾀ!$D$6:$D$6335)</f>
        <v>たかみ</v>
      </c>
      <c r="J52" s="89"/>
      <c r="K52" s="367" t="str">
        <f>LOOKUP(I52,始祖牛ﾃﾞｰﾀ!$A$6:$A$6335,始祖牛ﾃﾞｰﾀ!$D$6:$D$6335)</f>
        <v>みふく１０</v>
      </c>
      <c r="L52" s="362"/>
      <c r="M52" s="363" t="str">
        <f>LOOKUP(I52,始祖牛ﾃﾞｰﾀ!$A$6:$A$6335,始祖牛ﾃﾞｰﾀ!$G$6:$G$6335)</f>
        <v>隆信</v>
      </c>
      <c r="N52" s="475"/>
      <c r="O52" s="472"/>
      <c r="P52" s="470"/>
      <c r="Q52" s="538"/>
      <c r="R52" s="83"/>
      <c r="V52" s="184"/>
      <c r="X52" s="80" t="s">
        <v>110</v>
      </c>
      <c r="Y52" s="86">
        <f>IF(Y8=0,Y18,0)</f>
        <v>0</v>
      </c>
      <c r="Z52" s="86">
        <f>IF(AND(Y8=0,Z8=0),Z18,0)</f>
        <v>0</v>
      </c>
      <c r="AA52" s="86">
        <f>IF(Y8=0,AA18,0)</f>
        <v>0</v>
      </c>
      <c r="AB52" s="86">
        <f>IF(Y8=0,AB18,0)</f>
        <v>0</v>
      </c>
      <c r="AC52" s="86">
        <f>IF(Y8=0,IF(Z8=0,IF(AA8=0,AC18,0),0),0)</f>
        <v>8</v>
      </c>
      <c r="AD52" s="86">
        <f>IF(Y8=0,IF(Z8=0,AD18,0),0)</f>
        <v>0</v>
      </c>
      <c r="AE52" s="86">
        <f>IF(Y8=0,IF(AB8=0,AE18,0),0)</f>
        <v>0</v>
      </c>
      <c r="AF52" s="86">
        <f>IF(Y8=0,AF18,0)</f>
        <v>0</v>
      </c>
      <c r="AG52" s="86">
        <f>IF(Y8=0,IF(Z8=0,IF(AA8=0,IF(AC8=0,AG18,0),0),0),0)</f>
        <v>0</v>
      </c>
      <c r="AH52" s="86">
        <f>IF(Y8=0,IF(Z8=0,IF(AA8=0,AH18,0),0),0)</f>
        <v>0</v>
      </c>
      <c r="AI52" s="86">
        <f>IF(Y8=0,IF(Z8=0,IF(AD8=0,AI18,0),0),0)</f>
        <v>0</v>
      </c>
      <c r="AJ52" s="86">
        <f>IF(Y8=0,IF(Z8=0,AJ18,0),0)</f>
        <v>0</v>
      </c>
      <c r="AK52" s="86">
        <f>IF(Y8=0,IF(AB8=0,IF(AE8=0,AK18,0),0),0)</f>
        <v>0</v>
      </c>
      <c r="AL52" s="86">
        <f>IF(Y8=0,IF(AB8=0,AL18,0),0)</f>
        <v>0</v>
      </c>
      <c r="AM52" s="86">
        <f>IF(Y8=0,IF(AF8=0,AM18,0),0)</f>
        <v>0</v>
      </c>
      <c r="AN52" s="86">
        <f>IF(Y8=0,AN18,0)</f>
        <v>9</v>
      </c>
      <c r="AO52" s="86">
        <f>IF(Y8=0,IF(Z8=0,IF(AA8=0,IF(AC8=0,IF(AG8=0,AO18,0),0),0),0),0)</f>
        <v>0</v>
      </c>
      <c r="AP52" s="86">
        <f>IF(Y8=0,IF(Z8=0,IF(AA8=0,IF(AB8=0,AP18,0),0),0),0)</f>
        <v>0</v>
      </c>
      <c r="AQ52" s="86">
        <f>IF(Y8=0,IF(Z8=0,IF(AA8=0,IF(AH8=0,AQ18,0),0),0),0)</f>
        <v>0</v>
      </c>
      <c r="AR52" s="86">
        <f>IF(Y8=0,IF(Z8=0,IF(AA8=0,AR18,0),0),0)</f>
        <v>0</v>
      </c>
      <c r="AS52" s="86">
        <f>IF(Y8=0,IF(Z8=0,IF(AD8=0,IF(AG8=0,IF(AH8=0,AS18,0),0),0),0),0)</f>
        <v>0</v>
      </c>
      <c r="AT52" s="86">
        <f>IF(Y8=0,IF(Z8=0,IF(AD8=0,AT18,0),0),0)</f>
        <v>0</v>
      </c>
      <c r="AU52" s="86">
        <f>IF(Y8=0,IF(Z8=0,IF(AJ8=0,AU18,0),0),0)</f>
        <v>0</v>
      </c>
      <c r="AV52" s="86">
        <f>IF(Y8=0,IF(Z8=0,AV18,0),0)</f>
        <v>10</v>
      </c>
      <c r="AW52" s="86">
        <f>IF(Y8=0,IF(AB8=0,IF(AE8=0,IF(AK8=0,AW18,0),0),0),0)</f>
        <v>0</v>
      </c>
      <c r="AX52" s="86">
        <f>IF(Y8=0,IF(AB8=0,IF(AD8=0,AX18,0),0),0)</f>
        <v>10</v>
      </c>
      <c r="AY52" s="86">
        <f>IF(Y8=0,IF(AB8=0,IF(AL8=0,AY18,0),0),0)</f>
        <v>0</v>
      </c>
      <c r="AZ52" s="86">
        <f>IF(Y8=0,IF(AB8=0,AZ18,0),0)</f>
        <v>0</v>
      </c>
      <c r="BA52" s="86">
        <f>IF(Y8=0,IF(AF8=0,IF(AM8=0,BA18,0),0),0)</f>
        <v>0</v>
      </c>
      <c r="BB52" s="86">
        <f>IF(Y8=0,IF(AF8=0,IF(AM8=0,BB18,0),0),0)</f>
        <v>0</v>
      </c>
      <c r="BC52" s="86">
        <f>IF(Y8=0,IF(AN8=0,BC18,0),0)</f>
        <v>0</v>
      </c>
      <c r="BD52" s="86">
        <f>IF(Y8=0,BD18,0)</f>
        <v>0</v>
      </c>
      <c r="BF52" s="114">
        <v>11</v>
      </c>
      <c r="BG52" s="112" t="str">
        <f>IF(OR(Y5=AI5,Z5=AI5),"",IF(OR(AA5=AI5,AB5=AI5),"",IF(OR(AC5=AI5,AD5=AI5),"",IF(OR(AE5=AI5,AF5=AI5),"",IF(OR(AG5=AI5,AH5=AI5),"",AI5)))))</f>
        <v>ただふく</v>
      </c>
      <c r="BH52" s="67">
        <f>COUNTIF(Y73:BD73,BG52)</f>
        <v>3</v>
      </c>
      <c r="BI52" s="105">
        <f>SUMIF(Y73:BD73,BG52,Y85:BD85)</f>
        <v>2.6342773437499998E-3</v>
      </c>
      <c r="BJ52" s="133">
        <f t="shared" si="3"/>
        <v>284.427734375</v>
      </c>
      <c r="BK52" s="65">
        <f>RANK(BJ52,BJ42:BJ73)</f>
        <v>3</v>
      </c>
      <c r="BL52" s="65">
        <f t="shared" si="2"/>
        <v>3</v>
      </c>
    </row>
    <row r="53" spans="2:64" ht="12" customHeight="1">
      <c r="B53" s="325"/>
      <c r="C53" s="373"/>
      <c r="D53" s="81"/>
      <c r="E53" s="118"/>
      <c r="F53" s="481"/>
      <c r="G53" s="481"/>
      <c r="H53" s="76"/>
      <c r="I53" s="321"/>
      <c r="J53" s="339" t="s">
        <v>120</v>
      </c>
      <c r="K53" s="340" t="str">
        <f>LOOKUP(G54,始祖牛ﾃﾞｰﾀ!$A$6:$A$6335,始祖牛ﾃﾞｰﾀ!$G$6:$G$6335)</f>
        <v>第７糸桜</v>
      </c>
      <c r="L53" s="360"/>
      <c r="M53" s="361" t="str">
        <f>LOOKUP(K54,始祖牛ﾃﾞｰﾀ!$A$6:$A$6335,始祖牛ﾃﾞｰﾀ!$E$6:$E$6335)</f>
        <v>第１４茂</v>
      </c>
      <c r="N53" s="473">
        <v>3</v>
      </c>
      <c r="O53" s="463" t="str">
        <f ca="1">IF(BG258="","",LOOKUP(BG258,始祖牛ﾃﾞｰﾀ!$A$6:$A$6335,始祖牛ﾃﾞｰﾀ!$B$6:$B$6335))</f>
        <v>第７糸桜</v>
      </c>
      <c r="P53" s="464"/>
      <c r="Q53" s="465"/>
      <c r="R53" s="83"/>
      <c r="V53" s="184"/>
      <c r="X53" s="80" t="s">
        <v>111</v>
      </c>
      <c r="Y53" s="86">
        <f>IF(AND(Y10=0,Y13=0),Y19,0)</f>
        <v>0</v>
      </c>
      <c r="Z53" s="86">
        <f>IF(AND(Y10=0,Y13=0),IF(AND(Z10=0,Z13=0),Z19,0),0)</f>
        <v>0</v>
      </c>
      <c r="AA53" s="86">
        <f>IF(AND(Y10=0,Y13=0),IF(AND(Z10=0,Z13=0),IF(AND(AA10=0,AA13=0),AA19,0),0),0)</f>
        <v>0</v>
      </c>
      <c r="AB53" s="86">
        <f>IF(AND(Y10=0,Y13=0),AB19,0)</f>
        <v>0</v>
      </c>
      <c r="AC53" s="86">
        <f>IF(AND(Y10=0,Y13=0),IF(AND(Z10=0,Z13=0),IF(AND(AA10=0,AA13=0),AC19,0),0),0)</f>
        <v>0</v>
      </c>
      <c r="AD53" s="86">
        <f>IF(AND(Y10=0,Y13=0),IF(AND(Z10=0,Z13=0),AD19,0),0)</f>
        <v>0</v>
      </c>
      <c r="AE53" s="86">
        <f>IF(AND(Y10=0,Y13=0),IF(AND(AB10=0,AB13=0),AE19,0),0)</f>
        <v>0</v>
      </c>
      <c r="AF53" s="86">
        <f>IF(AND(Y10=0,Y13=0),AF19,0)</f>
        <v>0</v>
      </c>
      <c r="AG53" s="86">
        <f>IF(AND(Y10=0,Y13=0),IF(AND(Z10=0,Z13=0),IF(AND(AA10=0,AA13=0),IF(AND(AC10=0,AC13=0),AG19,0),0),0),0)</f>
        <v>0</v>
      </c>
      <c r="AH53" s="86">
        <f>IF(AND(Y10=0,Y13=0),IF(AND(Z10=0,Z13=0),IF(AND(AA10=0,AA13=0),AH19,0),0),0)</f>
        <v>0</v>
      </c>
      <c r="AI53" s="86">
        <f>IF(AND(Y10=0,Y13=0),IF(AND(Z10=0,Z13=0),IF(AND(AD10=0,AD13=0),AI19,0),0),0)</f>
        <v>0</v>
      </c>
      <c r="AJ53" s="86">
        <f>IF(AND(Y10=0,Y13=0),IF(AND(Z10=0,Z13=0),AJ19,0),0)</f>
        <v>0</v>
      </c>
      <c r="AK53" s="86">
        <f>IF(AND(Y10=0,Y13=0),IF(AND(AB10=0,AB13=0),IF(AND(AE10=0,AE13=0),AK19,0),0),0)</f>
        <v>0</v>
      </c>
      <c r="AL53" s="86">
        <f>IF(AND(Y10=0,Y13=0),IF(AND(AB10=0,AB13=0),AL19,0),0)</f>
        <v>0</v>
      </c>
      <c r="AM53" s="86">
        <f>IF(AND(Y10=0,Y13=0),IF(AND(AF10=0,AF13=0),AM19,0),0)</f>
        <v>0</v>
      </c>
      <c r="AN53" s="86">
        <f>IF(AND(Y10=0,Y13=0),AN19,0)</f>
        <v>0</v>
      </c>
      <c r="AO53" s="86">
        <f>IF(AND(Y10=0,Y13=0),IF(AND(Z10=0,Z13=0),IF(AND(AA10=0,AA13=0),IF(AND(AC10=0,AC13=0),IF(AND(AG10=0,AG13=0),AO19,0),0),0),0),0)</f>
        <v>0</v>
      </c>
      <c r="AP53" s="86">
        <f>IF(AND(Y10=0,Y13=0),IF(AND(Z10=0,Z13=0),IF(AND(AA10=0,AA13=0),IF(AND(AC10=0,AC13=0),AP19,0),0),0),0)</f>
        <v>0</v>
      </c>
      <c r="AQ53" s="86">
        <f>IF(AND(Y10=0,Y13=0),IF(AND(Z10=0,Z13=0),IF(AND(AD10=0,AD13=0),IF(AND(AH10=0,AH13=0),AQ19,0),0),0),0)</f>
        <v>0</v>
      </c>
      <c r="AR53" s="86">
        <f>IF(AND(Y10=0,Y13=0),IF(AND(Z10=0,Z13=0),IF(AND(AA10=0,AA13=0),AR19,0),0),0)</f>
        <v>0</v>
      </c>
      <c r="AS53" s="86">
        <f>IF(AND(Y10=0,Y13=0),IF(AND(Z10=0,Z13=0),IF(AND(AD10=0,AD13=0),IF(AND(AI10=0,AI13=0),AS19,0),0),0),0)</f>
        <v>0</v>
      </c>
      <c r="AT53" s="86">
        <f>IF(AND(Y10=0,Y13=0),IF(AND(Z13=0,Z10=0),IF(AND(AD10=0,AD13=0),AT19,0),0),0)</f>
        <v>0</v>
      </c>
      <c r="AU53" s="86">
        <f>IF(AND(Y10=0,Y13=0),IF(AND(AN10=0,AN13=0),AU19,0),0)</f>
        <v>0</v>
      </c>
      <c r="AV53" s="86">
        <f>IF(AND(Y13=0,Y10=0),IF(AND(Z10=0,Z13=0),AV19,0),0)</f>
        <v>0</v>
      </c>
      <c r="AW53" s="86">
        <f>IF(AND(Y10=0,Y13=0),IF(AND(AB10=0,AB13=0),IF(AND(AE10=0,AE13=0),IF(AND(AK10=0,AK13=0),AW19,0),0),0),0)</f>
        <v>0</v>
      </c>
      <c r="AX53" s="86">
        <f>IF(AND(Y10=0,Y13=0),IF(AND(AB10=0,AB13=0),IF(AND(AE13=0,AE10=0),AX19,0),0),0)</f>
        <v>0</v>
      </c>
      <c r="AY53" s="86">
        <f>IF(AND(Y10=0,Y13=0),IF(AND(AB10=0,AB13=0),IF(AND(AL10=0,AL13=0),AY19,0),0),0)</f>
        <v>0</v>
      </c>
      <c r="AZ53" s="86">
        <f>IF(AND(Y10=0,Y13=0),IF(AND(AB10=0,AB13=0),AZ19,0),0)</f>
        <v>0</v>
      </c>
      <c r="BA53" s="86">
        <f>IF(AND(Y10=0,Y13=0),IF(AND(AB10=0,AB13=0),IF(AND(AF10=0,AF13=0),IF(AND(AM10=0,AM13=0),BA19,0),0),0),0)</f>
        <v>0</v>
      </c>
      <c r="BB53" s="86">
        <f>IF(AND(Y10=0,Y13=0),IF(AND(AF10=0,AF13=0),BB19,0),0)</f>
        <v>10</v>
      </c>
      <c r="BC53" s="86">
        <f>IF(AND(Y13=0,Y10=0),IF(AND(AN10=0,AN13=0),BC19,0),0)</f>
        <v>0</v>
      </c>
      <c r="BD53" s="86">
        <f>IF(AND(Y10=0,Y13=0),BD19,0)</f>
        <v>0</v>
      </c>
      <c r="BF53" s="114">
        <v>12</v>
      </c>
      <c r="BG53" s="112" t="str">
        <f>IF(OR(Y5=AJ5,Z5=AJ5),"",IF(OR(AA5=AJ5,AB5=AJ5),"",IF(OR(AC5=AJ5,AD5=AJ5),"",IF(OR(AE5=AJ5,AF5=AJ5),"",IF(OR(AG5=AJ5,AH5=AJ5),"",IF(AI5=AJ5,"",AJ5))))))</f>
        <v/>
      </c>
      <c r="BH53" s="67">
        <f>COUNTIF(Y73:BD73,BG53)</f>
        <v>20</v>
      </c>
      <c r="BI53" s="105">
        <f>SUMIF(Y73:BD73,BG53,Y85:BD85)</f>
        <v>0</v>
      </c>
      <c r="BJ53" s="133">
        <f t="shared" si="3"/>
        <v>0</v>
      </c>
      <c r="BK53" s="65">
        <f>RANK(BJ53,BJ42:BJ73)</f>
        <v>22</v>
      </c>
      <c r="BL53" s="65" t="str">
        <f t="shared" si="2"/>
        <v/>
      </c>
    </row>
    <row r="54" spans="2:64" ht="12" customHeight="1">
      <c r="B54" s="398"/>
      <c r="C54" s="373"/>
      <c r="D54" s="81"/>
      <c r="E54" s="118"/>
      <c r="F54" s="384"/>
      <c r="G54" s="385" t="str">
        <f>LOOKUP(C52,始祖牛ﾃﾞｰﾀ!$A$6:$A$6335,始祖牛ﾃﾞｰﾀ!$F$6:$F$6335)</f>
        <v>たかざくら</v>
      </c>
      <c r="H54" s="88"/>
      <c r="I54" s="117"/>
      <c r="J54" s="79"/>
      <c r="K54" s="247" t="str">
        <f>LOOKUP(G54,始祖牛ﾃﾞｰﾀ!$A$6:$A$6335,始祖牛ﾃﾞｰﾀ!$F$6:$F$6335)</f>
        <v>だい７いとざくら</v>
      </c>
      <c r="L54" s="250"/>
      <c r="M54" s="341" t="str">
        <f>LOOKUP(G54,始祖牛ﾃﾞｰﾀ!$A$6:$A$6335,始祖牛ﾃﾞｰﾀ!$I$6:$I$6335)</f>
        <v>晴美</v>
      </c>
      <c r="N54" s="474"/>
      <c r="O54" s="466"/>
      <c r="P54" s="467"/>
      <c r="Q54" s="468"/>
      <c r="R54" s="83"/>
      <c r="V54" s="184"/>
      <c r="X54" s="80" t="s">
        <v>112</v>
      </c>
      <c r="Y54" s="86">
        <f>IF(Y10=0,Y20,0)</f>
        <v>0</v>
      </c>
      <c r="Z54" s="86">
        <f>IF(AND(Y10=0,Z10=0),Z20,0)</f>
        <v>0</v>
      </c>
      <c r="AA54" s="86">
        <f>IF(AND(Y10=0,Z10=0),IF(AA10=0,AA20,0),0)</f>
        <v>0</v>
      </c>
      <c r="AB54" s="86">
        <f>IF(AND(Y10=0,AB10=0),AB20,0)</f>
        <v>0</v>
      </c>
      <c r="AC54" s="86">
        <f>IF(AND(Y10=0,Z10=0),IF(AA10=0,AC20,0),0)</f>
        <v>0</v>
      </c>
      <c r="AD54" s="86">
        <f>IF(AND(Y10=0,Z10=0),AD20,0)</f>
        <v>0</v>
      </c>
      <c r="AE54" s="86">
        <f>IF(AND(Y10=0,AB10=0),AE20,0)</f>
        <v>0</v>
      </c>
      <c r="AF54" s="86">
        <f>IF(Y10=0,AF20,0)</f>
        <v>0</v>
      </c>
      <c r="AG54" s="86">
        <f>IF(AND(Y10=0,Z10=0),IF(AND(AA10=0,AC10=0),AG20,0),0)</f>
        <v>0</v>
      </c>
      <c r="AH54" s="86">
        <f>IF(Y10=0,IF(Z10=0,IF(AA10=0,AH20,0),0),0)</f>
        <v>0</v>
      </c>
      <c r="AI54" s="86">
        <f>IF(Y10=0,IF(Z10=0,IF(AD10=0,AI20,0),0),0)</f>
        <v>0</v>
      </c>
      <c r="AJ54" s="86">
        <f>IF(Y10=0,IF(Z10=0,AJ20,0),0)</f>
        <v>0</v>
      </c>
      <c r="AK54" s="86">
        <f>IF(Y10=0,IF(AB10=0,IF(AE10=0,AK20,0),0),0)</f>
        <v>0</v>
      </c>
      <c r="AL54" s="86">
        <f>IF(Y10=0,IF(AB10=0,AL20,0),0)</f>
        <v>0</v>
      </c>
      <c r="AM54" s="86">
        <f>IF(AND(Y10=0,AF10=0),AM20,0)</f>
        <v>0</v>
      </c>
      <c r="AN54" s="86">
        <f>IF(Y10=0,AN20,0)</f>
        <v>0</v>
      </c>
      <c r="AO54" s="86">
        <f>IF(Y10=0,IF(Z10=0,IF(AA10=0,IF(AC10=0,IF(AG10=0,AO20,0),0),0),0),0)</f>
        <v>0</v>
      </c>
      <c r="AP54" s="86">
        <f>IF(Y10=0,IF(Z10=0,IF(AA10=0,IF(AB10=0,AP20,0),0),0),0)</f>
        <v>0</v>
      </c>
      <c r="AQ54" s="86">
        <f>IF(Y10=0,IF(Z10=0,IF(AA10=0,IF(AH10=0,AQ20,0),0),0),0)</f>
        <v>0</v>
      </c>
      <c r="AR54" s="86">
        <f>IF(Y10=0,IF(Z10=0,IF(AA10=0,AR20,0),0),0)</f>
        <v>0</v>
      </c>
      <c r="AS54" s="86">
        <f>IF(Y10=0,IF(Z10=0,IF(AD10=0,IF(AG10=0,IF(AH10=0,AS20,0),0),0),0),0)</f>
        <v>0</v>
      </c>
      <c r="AT54" s="86">
        <f>IF(Y10=0,IF(Z10=0,IF(AD10=0,AT20,0),0),0)</f>
        <v>0</v>
      </c>
      <c r="AU54" s="86">
        <f>IF(Y10=0,IF(Z10=0,IF(AJ10=0,AU20,0),0),0)</f>
        <v>0</v>
      </c>
      <c r="AV54" s="86">
        <f>IF(Y10=0,IF(Z10=0,AV20,0),0)</f>
        <v>0</v>
      </c>
      <c r="AW54" s="86">
        <f>IF(Y10=0,IF(AB10=0,IF(AE10=0,IF(AK10=0,AW20,0),0),0),0)</f>
        <v>0</v>
      </c>
      <c r="AX54" s="86">
        <f>IF(Y10=0,IF(AB10=0,IF(AE10=0,AX20,0),0),0)</f>
        <v>0</v>
      </c>
      <c r="AY54" s="86">
        <f>IF(Y10=0,IF(AB10=0,IF(AL10=0,AY20,0),0),0)</f>
        <v>0</v>
      </c>
      <c r="AZ54" s="86">
        <f>IF(Y10=0,IF(AB10=0,AZ20,0),0)</f>
        <v>0</v>
      </c>
      <c r="BA54" s="86">
        <f>IF(Y10=0,IF(AF10=0,IF(AM10=0,BA20,0),0),0)</f>
        <v>0</v>
      </c>
      <c r="BB54" s="86">
        <f>IF(Y10=0,IF(AF10=0,IF(AM10=0,BB20,0),0),0)</f>
        <v>0</v>
      </c>
      <c r="BC54" s="86">
        <f>IF(Y10=0,IF(AN10=0,BC20,0),0)</f>
        <v>0</v>
      </c>
      <c r="BD54" s="86">
        <f>IF(Y10=0,BD20,0)</f>
        <v>0</v>
      </c>
      <c r="BF54" s="114">
        <v>13</v>
      </c>
      <c r="BG54" s="112" t="str">
        <f>IF(OR(Y5=AK5,Z5=AK5),"",IF(OR(AA5=AK5,AB5=AK5),"",IF(OR(AC5=AK5,AD5=AK5),"",IF(OR(AE5=AK5,AF5=AK5),"",IF(OR(AG5=AK5,AH5=AK5),"",IF(OR(AI5=AK5,AJ5=AK5),"",AK5))))))</f>
        <v>きんすい９</v>
      </c>
      <c r="BH54" s="67">
        <f>COUNTIF(Y73:BD73,BG54)</f>
        <v>0</v>
      </c>
      <c r="BI54" s="105">
        <f>SUMIF(Y73:BD73,BG54,Y85:BD85)</f>
        <v>0</v>
      </c>
      <c r="BJ54" s="133">
        <f t="shared" si="3"/>
        <v>19</v>
      </c>
      <c r="BK54" s="65">
        <f>RANK(BJ54,BJ42:BJ73)</f>
        <v>14</v>
      </c>
      <c r="BL54" s="65" t="str">
        <f t="shared" si="2"/>
        <v/>
      </c>
    </row>
    <row r="55" spans="2:64" ht="12" customHeight="1">
      <c r="B55" s="325"/>
      <c r="C55" s="374"/>
      <c r="D55" s="81"/>
      <c r="E55" s="118"/>
      <c r="F55" s="76"/>
      <c r="G55" s="394"/>
      <c r="H55" s="386" t="s">
        <v>110</v>
      </c>
      <c r="I55" s="387" t="str">
        <f>LOOKUP(C52,始祖牛ﾃﾞｰﾀ!$A$6:$A$6335,始祖牛ﾃﾞｰﾀ!$I$6:$I$6335)</f>
        <v>第２０平茂</v>
      </c>
      <c r="J55" s="339" t="s">
        <v>121</v>
      </c>
      <c r="K55" s="340" t="str">
        <f>LOOKUP(I56,始祖牛ﾃﾞｰﾀ!$A$6:$A$6335,始祖牛ﾃﾞｰﾀ!$E$6:$E$6335)</f>
        <v>気高</v>
      </c>
      <c r="L55" s="360"/>
      <c r="M55" s="361" t="str">
        <f>LOOKUP(K56,始祖牛ﾃﾞｰﾀ!$A$6:$A$6335,始祖牛ﾃﾞｰﾀ!$E$6:$E$6335)</f>
        <v>豊参</v>
      </c>
      <c r="N55" s="474"/>
      <c r="O55" s="471">
        <f ca="1">IF(H267=0,"",H267)</f>
        <v>1</v>
      </c>
      <c r="P55" s="469">
        <f ca="1">IF(I267=0,"",I267)</f>
        <v>0.1953125</v>
      </c>
      <c r="Q55" s="537" t="s">
        <v>99</v>
      </c>
      <c r="V55" s="184"/>
      <c r="X55" s="80" t="s">
        <v>113</v>
      </c>
      <c r="Y55" s="86">
        <f>IF(Y14=0,Y21,0)</f>
        <v>0</v>
      </c>
      <c r="Z55" s="86">
        <f>IF(AND(Y14=0,Z14=0),Z21,0)</f>
        <v>0</v>
      </c>
      <c r="AA55" s="86">
        <f>IF(AND(Y14=0,Z14=0),IF(AA14=0,AA21,0),0)</f>
        <v>7</v>
      </c>
      <c r="AB55" s="86">
        <f>IF(AND(Y14=0,AB14=0),AB21,0)</f>
        <v>0</v>
      </c>
      <c r="AC55" s="86">
        <f>IF(Y14=0,IF(Z14=0,IF(AA14=0,AC21,0),0),0)</f>
        <v>0</v>
      </c>
      <c r="AD55" s="86">
        <f>IF(Y14=0,IF(Z14=0,AD21,0),0)</f>
        <v>0</v>
      </c>
      <c r="AE55" s="86">
        <f>IF(Y14=0,IF(AB14=0,AE21,0),0)</f>
        <v>0</v>
      </c>
      <c r="AF55" s="86">
        <f>IF(Y14=0,AF21,0)</f>
        <v>0</v>
      </c>
      <c r="AG55" s="86">
        <f>IF(Y14=0,IF(Z14=0,IF(AA14=0,IF(AC14=0,AG21,0),0),0),0)</f>
        <v>0</v>
      </c>
      <c r="AH55" s="86">
        <f>IF(Y14=0,IF(Z14=0,IF(AA14=0,AH21,0),0),0)</f>
        <v>0</v>
      </c>
      <c r="AI55" s="86">
        <f>IF(Y14=0,IF(Z14=0,IF(AD14=0,AI21,0),0),0)</f>
        <v>0</v>
      </c>
      <c r="AJ55" s="86">
        <f>IF(Y14=0,IF(Z14=0,AJ21,0),0)</f>
        <v>0</v>
      </c>
      <c r="AK55" s="86">
        <f>IF(Y14=0,IF(AB14=0,IF(AE14=0,AK21,0),0),0)</f>
        <v>0</v>
      </c>
      <c r="AL55" s="86">
        <f>IF(Y14=0,IF(AB14=0,AL21,0),0)</f>
        <v>0</v>
      </c>
      <c r="AM55" s="86">
        <f>IF(Y14=0,IF(AF14=0,AM21,0),0)</f>
        <v>0</v>
      </c>
      <c r="AN55" s="86">
        <f>IF(Y14=0,AN21,0)</f>
        <v>0</v>
      </c>
      <c r="AO55" s="86">
        <f>IF(Y14=0,IF(Z14=0,IF(AA14=0,IF(AC14=0,IF(AG14=0,AO21,0),0),0),0),0)</f>
        <v>0</v>
      </c>
      <c r="AP55" s="86">
        <f>IF(Y14=0,IF(Z14=0,IF(AA14=0,IF(AB14=0,AP21,0),0),0),0)</f>
        <v>0</v>
      </c>
      <c r="AQ55" s="86">
        <f>IF(Y14=0,IF(Z14=0,IF(AA14=0,IF(AH14=0,AQ21,0),0),0),0)</f>
        <v>0</v>
      </c>
      <c r="AR55" s="86">
        <f>IF(Y14=0,IF(Z14=0,IF(AA14=0,AR21,0),0),0)</f>
        <v>0</v>
      </c>
      <c r="AS55" s="86">
        <f>IF(Y14=0,IF(Z14=0,IF(AD14=0,IF(AI14=0,IF(AS14=0,AS21,0),0),0),0),0)</f>
        <v>0</v>
      </c>
      <c r="AT55" s="86">
        <f>IF(Y14=0,IF(Z14=0,IF(AD14=0,AT21,0),0),0)</f>
        <v>0</v>
      </c>
      <c r="AU55" s="86">
        <f>IF(Y14=0,IF(Z14=0,IF(AJ14=0,AU21,0),0),0)</f>
        <v>0</v>
      </c>
      <c r="AV55" s="86">
        <f>IF(Y14=0,IF(Z14=0,AV21,0),0)</f>
        <v>0</v>
      </c>
      <c r="AW55" s="86">
        <f>IF(Y14=0,IF(AB14=0,IF(AE14=0,IF(AK14=0,AW21,0),0),0),0)</f>
        <v>0</v>
      </c>
      <c r="AX55" s="86">
        <f>IF(Y14=0,IF(AB14=0,IF(AD14=0,AX21,0),0),0)</f>
        <v>0</v>
      </c>
      <c r="AY55" s="86">
        <f>IF(Y14=0,IF(AB14=0,IF(AL14=0,AY21,0),0),0)</f>
        <v>0</v>
      </c>
      <c r="AZ55" s="86">
        <f>IF(Y14=0,IF(AB14=0,AZ21,0),0)</f>
        <v>0</v>
      </c>
      <c r="BA55" s="86">
        <f>IF(Y14=0,IF(AF14=0,IF(AM14=0,BA21,0),0),0)</f>
        <v>0</v>
      </c>
      <c r="BB55" s="86">
        <f>IF(Y14=0,IF(AF14=0,IF(AM14=0,BB21,0),0),0)</f>
        <v>0</v>
      </c>
      <c r="BC55" s="86">
        <f>IF(Y14=0,IF(AN14=0,BC21,0),0)</f>
        <v>0</v>
      </c>
      <c r="BD55" s="86">
        <f>IF(Y14=0,BD21,0)</f>
        <v>0</v>
      </c>
      <c r="BF55" s="114">
        <v>14</v>
      </c>
      <c r="BG55" s="112" t="str">
        <f>IF(OR(Y5=AL5,Z5=AL5),"",IF(OR(AA5=AL5,AB5=AL5),"",IF(OR(AC5=AL5,AD5=AL5),"",IF(OR(AE5=AL5,AF5=AL5),"",IF(OR(AG5=AL5,AH5=AL5),"",IF(OR(AI5=AL5,AJ5=AL5),"",IF(AK5=AL5,"",AL5)))))))</f>
        <v/>
      </c>
      <c r="BH55" s="67">
        <f>COUNTIF(Y73:BD73,BG55)</f>
        <v>20</v>
      </c>
      <c r="BI55" s="105">
        <f>SUMIF(Y73:BD73,BG55,Y85:BD85)</f>
        <v>0</v>
      </c>
      <c r="BJ55" s="133">
        <f t="shared" si="3"/>
        <v>0</v>
      </c>
      <c r="BK55" s="65">
        <f>RANK(BJ55,BJ42:BJ73)</f>
        <v>22</v>
      </c>
      <c r="BL55" s="65" t="str">
        <f t="shared" si="2"/>
        <v/>
      </c>
    </row>
    <row r="56" spans="2:64" ht="12" customHeight="1">
      <c r="B56" s="325"/>
      <c r="C56" s="373"/>
      <c r="D56" s="81"/>
      <c r="E56" s="118"/>
      <c r="F56" s="81"/>
      <c r="G56" s="118"/>
      <c r="H56" s="384"/>
      <c r="I56" s="382" t="str">
        <f>LOOKUP(C52,始祖牛ﾃﾞｰﾀ!$A$6:$A$6335,始祖牛ﾃﾞｰﾀ!$H$6:$H$6335)</f>
        <v>だい２０ひらしげ</v>
      </c>
      <c r="J56" s="78"/>
      <c r="K56" s="247" t="str">
        <f>LOOKUP(I56,始祖牛ﾃﾞｰﾀ!$A$6:$A$6335,始祖牛ﾃﾞｰﾀ!$D$6:$D$6335)</f>
        <v>けだか</v>
      </c>
      <c r="L56" s="250"/>
      <c r="M56" s="341" t="str">
        <f>LOOKUP(I56,始祖牛ﾃﾞｰﾀ!$A$6:$A$6335,始祖牛ﾃﾞｰﾀ!$G$6:$G$6335)</f>
        <v>気高</v>
      </c>
      <c r="N56" s="475"/>
      <c r="O56" s="472"/>
      <c r="P56" s="470"/>
      <c r="Q56" s="538"/>
      <c r="V56" s="184"/>
      <c r="X56" s="80" t="s">
        <v>114</v>
      </c>
      <c r="Y56" s="86">
        <f>Y22</f>
        <v>0</v>
      </c>
      <c r="Z56" s="86">
        <f>IF(Y22=0,Z22,0)</f>
        <v>0</v>
      </c>
      <c r="AA56" s="86">
        <f>IF(Y22=0,IF(Z22=0,AA22,0),0)</f>
        <v>0</v>
      </c>
      <c r="AB56" s="86">
        <f>IF(Y22=0,AB22,0)</f>
        <v>0</v>
      </c>
      <c r="AC56" s="86">
        <f>IF(Y22=0,IF(Z22=0,IF(AA22=0,AC22,0),0),0)</f>
        <v>0</v>
      </c>
      <c r="AD56" s="86">
        <f>IF(Y22=0,IF(Z22=0,AD22,0),0)</f>
        <v>0</v>
      </c>
      <c r="AE56" s="86">
        <f>IF(Y22=0,IF(AB22=0,AE22,0),0)</f>
        <v>0</v>
      </c>
      <c r="AF56" s="86">
        <f>IF(Y22=0,AF22,0)</f>
        <v>0</v>
      </c>
      <c r="AG56" s="86">
        <f>IF(Y22=0,IF(Z22=0,IF(AA22=0,IF(AC22=0,AG22,0),0),0),0)</f>
        <v>0</v>
      </c>
      <c r="AH56" s="86">
        <f>IF(Y22=0,IF(Z22=0,IF(AA22=0,AH22,0),0),0)</f>
        <v>0</v>
      </c>
      <c r="AI56" s="86">
        <f>IF(Y22=0,IF(Z22=0,IF(AD22=0,AI22,0),0),0)</f>
        <v>0</v>
      </c>
      <c r="AJ56" s="86">
        <f>IF(Y22=0,IF(Z22=0,AJ22,0),0)</f>
        <v>0</v>
      </c>
      <c r="AK56" s="86">
        <f>IF(Y22=0,IF(AB22=0,IF(AE22=0,AK22,0),0),0)</f>
        <v>0</v>
      </c>
      <c r="AL56" s="86">
        <f>IF(Y22=0,IF(AB22=0,AL22,0),0)</f>
        <v>0</v>
      </c>
      <c r="AM56" s="86">
        <f>IF(Y22=0,IF(AF22=0,AM22,0),0)</f>
        <v>0</v>
      </c>
      <c r="AN56" s="86">
        <f>IF(Y22=0,AN22,0)</f>
        <v>0</v>
      </c>
      <c r="AO56" s="86">
        <f>IF(Y22=0,IF(Z22=0,IF(AA22=0,IF(AC22=0,IF(AG22=0,AO22,0),0),0),0),0)</f>
        <v>0</v>
      </c>
      <c r="AP56" s="86">
        <f>IF(Y22=0,IF(Z22=0,IF(AA22=0,IF(AB22=0,AP22,0),0),0),0)</f>
        <v>0</v>
      </c>
      <c r="AQ56" s="86">
        <f>IF(Y22=0,IF(Z22=0,IF(AA22=0,IF(AH22=0,AQ22,0),0),0),0)</f>
        <v>0</v>
      </c>
      <c r="AR56" s="86">
        <f>IF(Y22=0,IF(Z22=0,IF(AA22=0,AR22,0),0),0)</f>
        <v>0</v>
      </c>
      <c r="AS56" s="86">
        <f>IF(Y22=0,IF(Z22=0,IF(AD22=0,IF(AG22=0,IF(AH22=0,AS22,0),0),0),0),0)</f>
        <v>0</v>
      </c>
      <c r="AT56" s="86">
        <f>IF(Y22=0,IF(Z22=0,IF(AD22=0,AT22,0),0),0)</f>
        <v>0</v>
      </c>
      <c r="AU56" s="86">
        <f>IF(Y22=0,IF(Z22=0,IF(AJ22=0,AU22,0),0),0)</f>
        <v>0</v>
      </c>
      <c r="AV56" s="86">
        <f>IF(Y22=0,IF(Z22=0,AV22,0),0)</f>
        <v>0</v>
      </c>
      <c r="AW56" s="86">
        <f>IF(Y22=0,IF(AB22=0,IF(AE22=0,IF(AK22=0,AW22,0),0),0),0)</f>
        <v>0</v>
      </c>
      <c r="AX56" s="86">
        <f>IF(Y22=0,IF(AB22=0,IF(AD22=0,AX22,0),0),0)</f>
        <v>0</v>
      </c>
      <c r="AY56" s="86">
        <f>IF(Y22=0,IF(AB22=0,IF(AL22=0,AY22,0),0),0)</f>
        <v>0</v>
      </c>
      <c r="AZ56" s="86">
        <f>IF(Y22=0,IF(AB22=0,AZ22,0),0)</f>
        <v>0</v>
      </c>
      <c r="BA56" s="86">
        <f>IF(Y22=0,IF(AF22=0,IF(AM22=0,BA22,0),0),0)</f>
        <v>0</v>
      </c>
      <c r="BB56" s="86">
        <f>IF(Y22=0,IF(AF22=0,IF(AM22=0,BB22,0),0),0)</f>
        <v>0</v>
      </c>
      <c r="BC56" s="86">
        <f>IF(Y22=0,IF(AN22=0,BC22,0),0)</f>
        <v>0</v>
      </c>
      <c r="BD56" s="86">
        <f>IF(Y22=0,BD22,0)</f>
        <v>0</v>
      </c>
      <c r="BF56" s="114">
        <v>15</v>
      </c>
      <c r="BG56" s="112" t="str">
        <f>IF(OR(Y5=AM5,Z5=AM5),"",IF(OR(AA5=AM5,AB5=AM5),"",IF(OR(AC5=AM5,AD5=AM5),"",IF(OR(AE5=AM5,AF5=AM5),"",IF(OR(AG5=AM5,AH5=AM5),"",IF(OR(AI5=AM5,AJ5=AM5),"",IF(OR(AK5=AM5,AL5=AM5),"",AM5)))))))</f>
        <v>やすふくみやざき</v>
      </c>
      <c r="BH56" s="67">
        <f>COUNTIF(Y73:BD73,BG56)</f>
        <v>0</v>
      </c>
      <c r="BI56" s="105">
        <f>SUMIF(Y73:BD73,BG56,Y85:BD85)</f>
        <v>0</v>
      </c>
      <c r="BJ56" s="133">
        <f t="shared" si="3"/>
        <v>17</v>
      </c>
      <c r="BK56" s="65">
        <f>RANK(BJ56,BJ42:BJ73)</f>
        <v>15</v>
      </c>
      <c r="BL56" s="65" t="str">
        <f t="shared" si="2"/>
        <v/>
      </c>
    </row>
    <row r="57" spans="2:64" ht="12" customHeight="1">
      <c r="B57" s="325"/>
      <c r="C57" s="373"/>
      <c r="D57" s="81"/>
      <c r="E57" s="118"/>
      <c r="F57" s="81"/>
      <c r="G57" s="118"/>
      <c r="H57" s="76"/>
      <c r="I57" s="321"/>
      <c r="J57" s="77" t="s">
        <v>122</v>
      </c>
      <c r="K57" s="244" t="str">
        <f>LOOKUP(C52,始祖牛ﾃﾞｰﾀ!$A$6:$A$6335,始祖牛ﾃﾞｰﾀ!$K$6:$K$6335)</f>
        <v>第３３気高</v>
      </c>
      <c r="L57" s="251"/>
      <c r="M57" s="252" t="str">
        <f>LOOKUP(K58,始祖牛ﾃﾞｰﾀ!$A$6:$A$6335,始祖牛ﾃﾞｰﾀ!$E$6:$E$6335)</f>
        <v>気高</v>
      </c>
      <c r="N57" s="473">
        <v>4</v>
      </c>
      <c r="O57" s="463" t="str">
        <f ca="1">IF(BG259="","",LOOKUP(BG259,始祖牛ﾃﾞｰﾀ!$A$6:$A$6335,始祖牛ﾃﾞｰﾀ!$B$6:$B$6335))</f>
        <v>晴美</v>
      </c>
      <c r="P57" s="464"/>
      <c r="Q57" s="465"/>
      <c r="V57" s="184"/>
      <c r="X57" s="80" t="s">
        <v>115</v>
      </c>
      <c r="Y57" s="86">
        <f>IF(Y8=0,IF(Y9=0,IF(Y11=0,IF(Y15=0,Y23,0),0),0),0)</f>
        <v>0</v>
      </c>
      <c r="Z57" s="86">
        <f>IF(AND(Y8=0,Y9=0),IF(AND(Y11=0,Y15=0),IF(AND(Z8=0,Z9=0),IF(AND(Z11=0,Z15=0),Z23,0),0),0),0)</f>
        <v>0</v>
      </c>
      <c r="AA57" s="86">
        <f>IF(Y8=0,IF(Y9=0,IF(Y11=0,IF(Y15=0,IF(Z8=0,IF(Z9=0,IF(Z11=0,IF(Z15=0,AA23,0),0),0),0),0),0),0),0)</f>
        <v>0</v>
      </c>
      <c r="AB57" s="86">
        <f>IF(Y8=0,IF(Y9=0,IF(Y11=0,IF(Y15=0,AB23,0),0),0),0)</f>
        <v>0</v>
      </c>
      <c r="AC57" s="86">
        <f>IF(AND(Y8=0,Y9=0),IF(AND(Y11=0,Y15=0),IF(AND(Z8=0,Z9=0),IF(AND(Z11=0,Z15=0),IF(AND(AA8=0,AA9=0),IF(AND(AA11=0,AA15=0),AC23,0),0),0),0),0),0)</f>
        <v>0</v>
      </c>
      <c r="AD57" s="86">
        <f>IF(AND(Y8=0,Y9=0),IF(AND(Y11=0,Y15=0),IF(AND(Z8=0,Z9=0),IF(AND(Z11=0,Z15=0),AD23,0),0),0),0)</f>
        <v>0</v>
      </c>
      <c r="AE57" s="86">
        <f>IF(Y8=0,IF(Y9=0,IF(Y11=0,IF(Y15=0,IF(AB8=0,IF(AB9=0,IF(AB11=0,IF(AB15=0,AE23,0),0),0),0),0),0),0),0)</f>
        <v>0</v>
      </c>
      <c r="AF57" s="86">
        <f>IF(Y8=0,IF(Y9=0,IF(Y11=0,IF(Y15=0,AF23,0),0),0),0)</f>
        <v>0</v>
      </c>
      <c r="AG57" s="86">
        <f>IF(AND(Y8=0,Y9=0),IF(AND(Y11=0,Y15=0),IF(AND(Z8=0,Z9=0),IF(AND(Z11=0,Z15=0),IF(AND(AA8=0,AA9=0),IF(AND(AA11=0,AA15=0),IF(AND(AC8=0,AC9=0),IF(AND(AC11=0,AC15=0),AG23,0),0),0),0),0),0),0),0)</f>
        <v>0</v>
      </c>
      <c r="AH57" s="86">
        <f>IF(AND(Y8=0,Y9=0),IF(AND(Y11=0,Y15=0),IF(AND(Z8=0,Z9=0),IF(AND(Z11=0,Z15=0),IF(AND(AA8=0,AA9=0),IF(AND(AA11=0,AA15=0),AH23,0),0),0),0),0),0)</f>
        <v>0</v>
      </c>
      <c r="AI57" s="86">
        <f>IF(AND(Y8=0,Y9=0),IF(AND(Y11=0,Y15=0),IF(AND(Z8=0,Z9=0),IF(AND(Z11=0,Z15=0),IF(AND(AD8=0,AD9=0),IF(AND(AD11=0,AD15=0),AI23,0),0),0),0),0),0)</f>
        <v>0</v>
      </c>
      <c r="AJ57" s="86">
        <f>IF(Y8=0,IF(Y9=0,IF(Y11=0,IF(Y15=0,IF(Z8=0,IF(Z9=0,IF(Z11=0,IF(Z15=0,AJ23,0),0),0),0),0),0),0),0)</f>
        <v>0</v>
      </c>
      <c r="AK57" s="86">
        <f>IF(AND(Y8=0,Y9=0),IF(AND(Y11=0,Y15=0),IF(AND(AB8=0,AB9=0),IF(AND(AB11=0,AB15=0),IF(AND(AE8=0,AE9),IF(AND(AE11=0,AE15=0),AK23,0),0),0),0),0),0)</f>
        <v>0</v>
      </c>
      <c r="AL57" s="86">
        <f>IF(AND(Y8=0,Y9=0),IF(AND(Y11=0,Y15=0),IF(AND(AB8=0,AB9=0),IF(AND(AB11=0,AB15=0),AL23,0),0),0),0)</f>
        <v>0</v>
      </c>
      <c r="AM57" s="86">
        <f>IF(AND(Y8=0,Y9=0),IF(AND(Y11=0,Y15=0),IF(AND(AF8=0,AF9=0),IF(AND(AF11=0,AF15=0),AM23,0),0),0),0)</f>
        <v>0</v>
      </c>
      <c r="AN57" s="86">
        <f>IF(Y8=0,IF(Y9=0,IF(Y11=0,IF(Y15=0,AN23,0),0),0),0)</f>
        <v>0</v>
      </c>
      <c r="AO57" s="86">
        <f>IF(AND(Y8=0,Y9=0),IF(AND(Y11=0,Y15=0),IF(AND(Z8=0,Z9=0),IF(AND(Z11=0,Z15=0),IF(AND(AA8=0,AA9=0),IF(AND(AA11=0,AA15=0),IF(AND(AC8=0,AC9=0),IF(AC11=0,IF(AC15=0,IF(AG8=0,IF(AG9=0,IF(AG11=0,IF(AG15=0,AO23,0),0),0),0),0),0),0),0),0),0),0),0),0)</f>
        <v>0</v>
      </c>
      <c r="AP57" s="86">
        <f>IF(AND(Y8=0,Y9=0),IF(AND(Y11=0,Y15=0),IF(AND(Z8=0,Z9=0),IF(AND(Z11=0,Z15=0),IF(AND(AA8=0,AA9=0),IF(AND(AA11=0,AA15=0),IF(AND(AC8=0,AC9=0),IF(AND(AC11=0,AC15=0),AP23,0),0),0),0),0),0),0),0)</f>
        <v>0</v>
      </c>
      <c r="AQ57" s="86">
        <f>IF(AND(Y8=0,Y9=0),IF(AND(Y11=0,Y15=0),IF(AND(Z8=0,Z9=0),IF(AND(Z11=0,Z15=0),IF(AND(AA8=0,AA9=0),IF(AND(AA11=0,AA15=0),IF(AND(AC8=0,AC9=0),IF(AND(AC11=0,AC15=0),IF(AND(AH8=0,AH9=0),IF(AND(AH11=0,AH15=0),AQ23,0),0),0),0),0),0),0),0),0),0)</f>
        <v>0</v>
      </c>
      <c r="AR57" s="86">
        <f>IF(AND(Y8=0,Y9=0),IF(AND(Y11=0,Y15=0),IF(AND(Z8=0,AA8=0),IF(AND(Z11=0,Z15=0),IF(AND(Z9=0,AA9=0),IF(AND(AA11=0,AA15=0),AR23,0),0),0),0),0),0)</f>
        <v>0</v>
      </c>
      <c r="AS57" s="86">
        <f>IF(AND(Y8=0,Y9=0),IF(AND(Y11=0,Y15=0),IF(AND(Z8=0,Z9=0),IF(AND(Z11=0,Z15=0),IF(AND(AD8=0,AD9=0),IF(AND(AD11=0,AD15=0),IF(AND(AI8=0,AI9=0),IF(AND(AI11=0,AI15=0),AS23,0),0),0),0),0),0),0),0)</f>
        <v>0</v>
      </c>
      <c r="AT57" s="86">
        <f>IF(AND(Y8=0,Y9=0),IF(AND(Y11=0,Y15=0),IF(AND(Z8=0,Z9=0),IF(AND(Z11=0,Z15=0),IF(AND(AD8=0,AD9=0),IF(AND(AD11=0,AD15=0),AT23,0),0),0),0),0),0)</f>
        <v>0</v>
      </c>
      <c r="AU57" s="86">
        <f>IF(AND(Y8=0,Y9=0),IF(AND(Y11=0,Y15=0),IF(AND(Z8=0,Z9=0),IF(AND(Z15=0,Z11=0),IF(AND(AJ8=0,AJ9=0),IF(AND(AJ11=0,AJ15=0),AU23,0),0),0),0),0),0)</f>
        <v>0</v>
      </c>
      <c r="AV57" s="86">
        <f>IF(Y8=0,IF(Y9=0,IF(Y11=0,IF(Y15=0,IF(Z8=0,IF(Z9=0,IF(Z11=0,IF(Z15=0,AV23,0),0),0),0),0),0),0),0)</f>
        <v>0</v>
      </c>
      <c r="AW57" s="86">
        <f>IF(AND(Y8=0,Y9=0),IF(AND(Y11=0,Y15=0),IF(AND(AB8=0,AB9=0),IF(AND(AB11=0,AB15=0),IF(AND(AE8=0,AE9=0),IF(AND(AE11=0,AE15=0),IF(AND(AK8=0,AK9=0),IF(AND(AK11=0,AK15=0),AW23,0),0),0),0),0),0),0),0)</f>
        <v>0</v>
      </c>
      <c r="AX57" s="86">
        <f>IF(AND(Y8=0,Y9=0),IF(AND(Y11=0,Y15=0),IF(AND(AB8=0,AB9=0),IF(AND(AB11=0,AB15=0),IF(AND(AE8=0,AE9=0),IF(AND(AE11=0,AE15=0),AX23,0),0),0),0),0),0)</f>
        <v>0</v>
      </c>
      <c r="AY57" s="86">
        <f>IF(AND(Y8=0,Y9=0),IF(AND(Y11=0,Y15=0),IF(AND(AB8=0,AB9=0),IF(AND(AB11=0,AB15=0),IF(AND(AL8=0,AL9=0),IF(AND(AL11=0,AL15=0),AY23,0),0),0),0),0),0)</f>
        <v>0</v>
      </c>
      <c r="AZ57" s="86">
        <f>IF(AND(Y8=0,Y9=0),IF(AND(Y11=0,Y15=0),IF(AND(AB8=0,AB9=0),IF(AND(AB11=0,AB15=0),AZ23,0),0),0),0)</f>
        <v>0</v>
      </c>
      <c r="BA57" s="86">
        <f>IF(AND(Y8=0,Y9=0),IF(AND(Y11=0,Y15=0),IF(AND(AF8=0,AF9=0),IF(AND(AF11=0,AF15=0),IF(AND(AM8=0,AM9=0),IF(AND(AM11=0,AM15=0),BA23,0),0),0),0),0),0)</f>
        <v>0</v>
      </c>
      <c r="BB57" s="86">
        <f>IF(AND(Y8=0,Y9=0),IF(AND(Y11=0,Y15=0),IF(AND(AF8=0,AF9=0),IF(AND(AF11=0,AF15=0),BB23,0),0),0),0)</f>
        <v>0</v>
      </c>
      <c r="BC57" s="86">
        <f>IF(Y8=0,IF(Y9=0,IF(Y11=0,IF(Y15=0,IF(AN8=0,IF(AN9=0,IF(AN11=0,IF(AN15=0,BC23,0),0),0),0),0),0),0),0)</f>
        <v>0</v>
      </c>
      <c r="BD57" s="86">
        <f>IF(Y8=0,IF(Y9=0,IF(Y11=0,IF(Y15=0,BD23,0),0),0),0)</f>
        <v>0</v>
      </c>
      <c r="BF57" s="114">
        <v>16</v>
      </c>
      <c r="BG57" s="112" t="str">
        <f>IF(OR(Y5=AN5,Z5=AN5),"",IF(OR(AA5=AN5,AB5=AN5),"",IF(OR(AC5=AN5,AD5=AN5),"",IF(OR(AE5=AN5,AF5=AN5),"",IF(OR(AG5=AN5,AH5=AN5),"",IF(OR(AI5=AN5,AJ5=AN5),"",IF(OR(AK5=AN5,AL5=AN5),"",IF(AM5=AN5,"",AN5))))))))</f>
        <v/>
      </c>
      <c r="BH57" s="67">
        <f>COUNTIF(Y73:BD73,BG57)</f>
        <v>20</v>
      </c>
      <c r="BI57" s="105">
        <f>SUMIF(Y73:BD73,BG57,Y85:BD85)</f>
        <v>0</v>
      </c>
      <c r="BJ57" s="133">
        <f t="shared" si="3"/>
        <v>0</v>
      </c>
      <c r="BK57" s="65">
        <f>RANK(BJ57,BJ42:BJ73)</f>
        <v>22</v>
      </c>
      <c r="BL57" s="65" t="str">
        <f t="shared" si="2"/>
        <v/>
      </c>
    </row>
    <row r="58" spans="2:64" ht="12" customHeight="1">
      <c r="B58" s="477" t="s">
        <v>146</v>
      </c>
      <c r="C58" s="399"/>
      <c r="D58" s="88"/>
      <c r="E58" s="117"/>
      <c r="F58" s="88"/>
      <c r="G58" s="117"/>
      <c r="H58" s="88"/>
      <c r="I58" s="117"/>
      <c r="J58" s="79"/>
      <c r="K58" s="245" t="str">
        <f>LOOKUP(C52,始祖牛ﾃﾞｰﾀ!$A$6:$A$6335,始祖牛ﾃﾞｰﾀ!$J$6:$J$6335)</f>
        <v>だい３３けだか</v>
      </c>
      <c r="L58" s="250"/>
      <c r="M58" s="197" t="str">
        <f>LOOKUP(C52,始祖牛ﾃﾞｰﾀ!$A$6:$A$6335,始祖牛ﾃﾞｰﾀ!$L$6:$L$6335)</f>
        <v>とよかわ</v>
      </c>
      <c r="N58" s="474"/>
      <c r="O58" s="466"/>
      <c r="P58" s="467"/>
      <c r="Q58" s="468"/>
      <c r="V58" s="184"/>
      <c r="X58" s="80" t="s">
        <v>116</v>
      </c>
      <c r="Y58" s="86">
        <f>IF(Y8=0,IF(Y9=0,IF(Y11=0,Y24,0),0),0)</f>
        <v>0</v>
      </c>
      <c r="Z58" s="86">
        <f>IF(AND(Y8=0,Y9=0),IF(AND(Y11=0,Z8=0),IF(AND(Z9=0,Z11=0),Z24,0),0),0)</f>
        <v>0</v>
      </c>
      <c r="AA58" s="86">
        <f>IF(Y8=0,IF(Y9=0,IF(Y11=0,IF(Z8=0,IF(Z9=0,IF(Z11=0,AA24,0),0),0),0),0),0)</f>
        <v>0</v>
      </c>
      <c r="AB58" s="86">
        <f>IF(Y8=0,IF(Y9=0,IF(Y11=0,AB24,0),0),0)</f>
        <v>0</v>
      </c>
      <c r="AC58" s="86">
        <f>IF(AND(Y8=0,Y9=0),IF(AND(Y11=0,Z8=0),IF(AND(Z9=0,Z11=0),IF(AND(AA8=0,AA9=0),IF(AA11=0,AC24,0),0),0),0),0)</f>
        <v>0</v>
      </c>
      <c r="AD58" s="86">
        <f>IF(AND(Y8=0,Y9=0),IF(AND(Y11=0,Z8=0),IF(AND(Z9=0,Z11=0),AD24,0),0),0)</f>
        <v>0</v>
      </c>
      <c r="AE58" s="86">
        <f>IF(Y8=0,IF(Y9=0,IF(Y11=0,IF(AB8=0,IF(AB9=0,IF(AB11=0,AE24,0),0),0),0),0),0)</f>
        <v>0</v>
      </c>
      <c r="AF58" s="86">
        <f>IF(Y8=0,IF(Y9=0,IF(Y11=0,AF24,0),0),0)</f>
        <v>0</v>
      </c>
      <c r="AG58" s="86">
        <f>IF(AND(Y8=0,Y9=0),IF(AND(Y11=0,Z8=0),IF(AND(Z9=0,Z11=0),IF(AND(AA8=0,AA9=0),IF(AND(AA11=0,AC8=0),IF(AND(AC9=0,AC11=0),AG24,0),0),0),0),0),0)</f>
        <v>0</v>
      </c>
      <c r="AH58" s="86">
        <f>IF(AND(Y8=0,Y9=0),IF(AND(Y11=0,Z8=0),IF(AND(Z9=0,AA11=0),IF(AND(AA8=0,AA9=0),IF(Z11=0,AH24,0),0),0),0),0)</f>
        <v>0</v>
      </c>
      <c r="AI58" s="86">
        <f>IF(AND(Y8=0,Y9=0),IF(AND(Y11=0,Z8=0),IF(AND(Z9=0,Z11=0),IF(AND(AD8=0,AD9=0),IF(AD11=0,AI24,0),0),0),0),0)</f>
        <v>0</v>
      </c>
      <c r="AJ58" s="86">
        <f>IF(Y8=0,IF(Y9=0,IF(Y11=0,IF(Z8=0,IF(Z9=0,IF(Z11=0,AJ24,0),0),0),0),0),0)</f>
        <v>0</v>
      </c>
      <c r="AK58" s="86">
        <f>IF(AND(Y8=0,Y9=0),IF(AND(Y11=0,AB8=0),IF(AND(AB9=0,AB11=0),IF(AND(AE8=0,AE9=0),IF(AE11=0,AK24,0),0),0),0),0)</f>
        <v>0</v>
      </c>
      <c r="AL58" s="86">
        <f>IF(AND(Y8=0,Y9=0),IF(AND(Y11=0,AB8=0),IF(AND(AB9=0,AB11=0),AL24,0),0),0)</f>
        <v>0</v>
      </c>
      <c r="AM58" s="86">
        <f>IF(AND(Y8=0,Y9=0),IF(AND(Y11=0,AF8=0),IF(AND(AF9=0,AF11=0),AM24,0),0),0)</f>
        <v>0</v>
      </c>
      <c r="AN58" s="86">
        <f>IF(Y8=0,IF(Y9=0,IF(Y11=0,AN24,0),0),0)</f>
        <v>0</v>
      </c>
      <c r="AO58" s="86">
        <f>IF(AND(Y8=0,Y9=0),IF(AND(Y11=0,Z8=0),IF(AND(Z9=0,Z11=0),IF(AND(AA8=0,AA9=0),IF(AND(AA11=0,AC8=0),IF(AND(AC9=0,AC11=0),IF(AND(AG8=0,AG9=0),IF(AG11=0,AO24,0),0),0),0),0),0),0),0)</f>
        <v>0</v>
      </c>
      <c r="AP58" s="86">
        <f>IF(AND(Y8=0,Y9=0),IF(AND(Y11=0,Z8=0),IF(AND(Z9=0,Z11=0),IF(AND(AA8=0,AA9=0),IF(AND(AA11=0,AC8=0),IF(AND(AC9=0,AC11=0),AP24,0),0),0),0),0),0)</f>
        <v>0</v>
      </c>
      <c r="AQ58" s="86">
        <f>IF(AND(Y8=0,Y9=0),IF(AND(Y11=0,Z8=0),IF(AND(Z9=0,Z11=0),IF(AND(AA8=0,AA9=0),IF(AND(AA11=0,AC8=0),IF(AND(AC9=0,AC11=0),IF(AND(AH8=0,AH9=0),IF(AH11=0,AQ24,0),0),0),0),0),0),0),0)</f>
        <v>0</v>
      </c>
      <c r="AR58" s="86">
        <f>IF(AND(Y8=0,Y9=0),IF(AND(Y11=0,Z8=0),IF(AND(Z9=0,AA11=0),IF(AND(AA8=0,AA9=0),IF(Z11=0,AR24,0),0),0),0),0)</f>
        <v>0</v>
      </c>
      <c r="AS58" s="86">
        <f>IF(AND(Y8=0,Y9=0),IF(AND(Y11=0,Z8=0),IF(AND(Z9=0,Z11=0),IF(AND(AD8=0,AD9=0),IF(AND(AD11=0,AI8=0),IF(AND(AI9=0,AI11=0),AS24,0),0),0),0),0),0)</f>
        <v>0</v>
      </c>
      <c r="AT58" s="86">
        <f>IF(AND(Y8=0,Y9=0),IF(AND(Y11=0,Z8=0),IF(AND(Z9=0,Z11=0),IF(AND(AD8=0,AD9=0),IF(AD11=0,AT24,0),0),0),0),0)</f>
        <v>0</v>
      </c>
      <c r="AU58" s="86">
        <f>IF(AND(Y8=0,Y9=0),IF(AND(Y11=0,Z8=0),IF(AND(Z9=0,Z11=0),IF(AND(AJ9=0,AJ8=0),IF(AJ11=0,AU24,0),0),0),0),0)</f>
        <v>0</v>
      </c>
      <c r="AV58" s="86">
        <f>IF(Y8=0,IF(Y9=0,IF(Y11=0,IF(Z8=0,IF(Z9=0,IF(Z11=0,AV24,0),0),0),0),0),0)</f>
        <v>0</v>
      </c>
      <c r="AW58" s="86">
        <f>IF(AND(Y8=0,Y9=0),IF(AND(Y11=0,AB8=0),IF(AND(AB9=0,AB11=0),IF(AND(AE8=0,AE9=0),IF(AND(AE11=0,AK8=0),IF(AND(AK9=0,AK11=0),AW24,0),0),0),0),0),0)</f>
        <v>0</v>
      </c>
      <c r="AX58" s="86">
        <f>IF(AND(Y8=0,Y9=0),IF(AND(Y11=0,AB8=0),IF(AND(AB9=0,AB11=0),IF(AND(AE8=0,AE9=0),IF(AE11=0,AX24,0),0),0),0),0)</f>
        <v>0</v>
      </c>
      <c r="AY58" s="86">
        <f>IF(AND(Y8=0,Y9=0),IF(AND(Y11=0,AB8=0),IF(AND(AB9=0,AL11=0),IF(AND(AL8=0,AL9=0),IF(AB11=0,AY24,0),0),0),0),0)</f>
        <v>0</v>
      </c>
      <c r="AZ58" s="86">
        <f>IF(AND(Y8=0,Y9=0),IF(AND(Y11=0,AB8=0),IF(AND(AB9=0,AB11=0),AZ24,0),0),0)</f>
        <v>0</v>
      </c>
      <c r="BA58" s="86">
        <f>IF(AND(Y8=0,Y9=0),IF(AND(Y11=0,AF8=0),IF(AND(AF9=0,AF11=0),IF(AND(AM8=0,AM9=0),IF(AM11=0,BA24,0),0),0),0),0)</f>
        <v>0</v>
      </c>
      <c r="BB58" s="86">
        <f>IF(AND(Y8=0,Y9=0),IF(AND(Y11=0,AF8=0),IF(AND(AF9=0,AF11=0),BB24,0),0),0)</f>
        <v>0</v>
      </c>
      <c r="BC58" s="86">
        <f>IF(Y8=0,IF(Y9=0,IF(Y11=0,IF(AN8=0,IF(AN9=0,IF(AN11=0,BC24,0),0),0),0),0),0)</f>
        <v>0</v>
      </c>
      <c r="BD58" s="86">
        <f>IF(Y8=0,IF(Y9=0,IF(Y11=0,BD24,0),0),0)</f>
        <v>0</v>
      </c>
      <c r="BF58" s="114">
        <v>17</v>
      </c>
      <c r="BG58" s="112" t="str">
        <f>IF(OR(Y5=AO5,Z5=AO5),"",IF(OR(AA5=AO5,AB5=AO5),"",IF(OR(AC5=AO5,AD5=AO5),"",IF(OR(AE5=AO5,AF5=AO5),"",IF(OR(AG5=AO5,AH5=AO5),"",IF(OR(AI5=AO5,AJ5=AO5),"",IF(OR(AK5=AO5,AL5=AO5),"",IF(OR(AM5=AO5,AN5=AO5),"",AO5))))))))</f>
        <v>とよさん</v>
      </c>
      <c r="BH58" s="67">
        <f>COUNTIF(Y73:BD73,BG58)</f>
        <v>0</v>
      </c>
      <c r="BI58" s="105">
        <f>SUMIF(Y73:BD73,BG58,Y85:BD85)</f>
        <v>0</v>
      </c>
      <c r="BJ58" s="133">
        <f t="shared" si="3"/>
        <v>15</v>
      </c>
      <c r="BK58" s="65">
        <f>RANK(BJ58,BJ42:BJ73)</f>
        <v>16</v>
      </c>
      <c r="BL58" s="65" t="str">
        <f t="shared" si="2"/>
        <v/>
      </c>
    </row>
    <row r="59" spans="2:64" ht="12" customHeight="1">
      <c r="B59" s="477"/>
      <c r="C59" s="400"/>
      <c r="D59" s="376" t="s">
        <v>101</v>
      </c>
      <c r="E59" s="401"/>
      <c r="F59" s="383" t="s">
        <v>105</v>
      </c>
      <c r="G59" s="396"/>
      <c r="H59" s="343" t="s">
        <v>111</v>
      </c>
      <c r="I59" s="337" t="str">
        <f>LOOKUP(G62,始祖牛ﾃﾞｰﾀ!$A$6:$A$6335,始祖牛ﾃﾞｰﾀ!$E$6:$E$6335)</f>
        <v>安福</v>
      </c>
      <c r="J59" s="179" t="s">
        <v>123</v>
      </c>
      <c r="K59" s="355" t="str">
        <f>LOOKUP(I60,始祖牛ﾃﾞｰﾀ!$A$6:$A$6335,始祖牛ﾃﾞｰﾀ!$E$6:$E$6335)</f>
        <v>安谷土井</v>
      </c>
      <c r="L59" s="360"/>
      <c r="M59" s="361" t="str">
        <f>LOOKUP(K60,始祖牛ﾃﾞｰﾀ!$A$6:$A$6335,始祖牛ﾃﾞｰﾀ!$E$6:$E$6335)</f>
        <v>安美土井</v>
      </c>
      <c r="N59" s="474"/>
      <c r="O59" s="471">
        <f ca="1">IF(J267=0,"",J267)</f>
        <v>3</v>
      </c>
      <c r="P59" s="469">
        <f ca="1">IF(K267=0,"",K267)</f>
        <v>0.1953125</v>
      </c>
      <c r="Q59" s="537" t="s">
        <v>99</v>
      </c>
      <c r="V59" s="184"/>
      <c r="X59" s="80" t="s">
        <v>117</v>
      </c>
      <c r="Y59" s="86">
        <f>IF(Y8=0,IF(Y9=0,IF(Y16=0,Y25,0),0),0)</f>
        <v>0</v>
      </c>
      <c r="Z59" s="86">
        <f>IF(AND(Y8=0,Y9=0),IF(AND(Y16=0,Z8=0),IF(AND(Z9=0,Z16=0),Z25,0),0),0)</f>
        <v>0</v>
      </c>
      <c r="AA59" s="86">
        <f>IF(Y8=0,IF(Y9=0,IF(Y16=0,IF(Z8=0,IF(Z9=0,IF(Z16=0,AA25,0),0),0),0),0),0)</f>
        <v>0</v>
      </c>
      <c r="AB59" s="86">
        <f>IF(Y8=0,IF(Y9=0,IF(Y16=0,AB25,0),0),0)</f>
        <v>0</v>
      </c>
      <c r="AC59" s="86">
        <f>IF(AND(Y8=0,Y9=0),IF(AND(Y16=0,Z8=0),IF(AND(Z9=0,Z16=0),IF(AND(AA8=0,AA9=0),IF(AA16=0,AC25,0),0),0),0),0)</f>
        <v>9</v>
      </c>
      <c r="AD59" s="86">
        <f>IF(AND(Y8=0,Y9=0),IF(AND(Y16=0,Z8=0),IF(AND(Z9=0,Z16=0),AD25,0),0),0)</f>
        <v>0</v>
      </c>
      <c r="AE59" s="86">
        <f>IF(Y8=0,IF(Y9=0,IF(Y16=0,IF(AB8=0,IF(AB9=0,IF(AB16=0,AE25,0),0),0),0),0),0)</f>
        <v>0</v>
      </c>
      <c r="AF59" s="86">
        <f>IF(Y8=0,IF(Y9=0,IF(Y16=0,AF25,0),0),0)</f>
        <v>0</v>
      </c>
      <c r="AG59" s="86">
        <f>IF(AND(Y8=0,Y9=0),IF(AND(Y16=0,Z8=0),IF(AND(Z9=0,Z16=0),IF(AND(AA8=0,AA9=0),IF(AND(AA16=0,AC8=0),IF(AND(AC9=0,AC16=0),AG25,0),0),0),0),0),0)</f>
        <v>0</v>
      </c>
      <c r="AH59" s="86">
        <f>IF(AND(Y8=0,Y9=0),IF(AND(Y16=0,Z8=0),IF(AND(Z9=0,AA16=0),IF(AND(AA8=0,AA9=0),IF(Z16=0,AH25,0),0),0),0),0)</f>
        <v>0</v>
      </c>
      <c r="AI59" s="86">
        <f>IF(AND(Y8=0,Y9=0),IF(AND(Y16=0,Z8=0),IF(AND(Z9=0,Z16=0),IF(AND(AD8=0,AD9=0),IF(AD16=0,AI25,0),0),0),0),0)</f>
        <v>0</v>
      </c>
      <c r="AJ59" s="86">
        <f>IF(Y8=0,IF(Y9=0,IF(Y16=0,IF(Z8=0,IF(Z9=0,IF(Z16=0,AJ25,0),0),0),0),0),0)</f>
        <v>0</v>
      </c>
      <c r="AK59" s="86">
        <f>IF(AND(Y8=0,Y9=0),IF(AND(Y16=0,AB8=0),IF(AND(AB9=0,AB16=0),IF(AND(AE8=0,AE9=0),IF(AE16=0,AK25,0),0),0),0),0)</f>
        <v>0</v>
      </c>
      <c r="AL59" s="86">
        <f>IF(AND(Y8=0,Y9=0),IF(AND(Y16=0,AB8=0),IF(AND(AB9=0,AB16=0),AL25,0),0),0)</f>
        <v>0</v>
      </c>
      <c r="AM59" s="86">
        <f>IF(AND(Y8=0,Y9=0),IF(AND(Y16=0,AF8=0),IF(AND(AF9=0,AF16=0),AM25,0),0),0)</f>
        <v>0</v>
      </c>
      <c r="AN59" s="86">
        <f>IF(Y8=0,IF(Y9=0,IF(Y16=0,AN25,0),0),0)</f>
        <v>10</v>
      </c>
      <c r="AO59" s="86">
        <f>IF(AND(Y8=0,Y9=0),IF(AND(Y16=0,Z8=0),IF(AND(Z9=0,Z16=0),IF(AND(AA8=0,AA9=0),IF(AND(AA16=0,AC8=0),IF(AND(AC9=0,AC16=0),IF(AND(AG8=0,AG9=0),IF(AG16=0,AO25,0),0),0),0),0),0),0),0)</f>
        <v>0</v>
      </c>
      <c r="AP59" s="86">
        <f>IF(AND(Y8=0,Y9=0),IF(AND(Y16=0,Z8=0),IF(AND(Z9=0,Z16=0),IF(AND(AA8=0,AA9=0),IF(AND(AA16=0,AC8=0),IF(AND(AC9=0,AC16=0),AP25,0),0),0),0),0),0)</f>
        <v>0</v>
      </c>
      <c r="AQ59" s="86">
        <f>IF(AND(Y8=0,Y9=0),IF(AND(Y16=0,Z8=0),IF(AND(Z9=0,Z16=0),IF(AND(AA8=0,AA9=0),IF(AND(AA16=0,AC8=0),IF(AND(AC9=0,AC16=0),IF(AND(AH8=0,AH9=0),IF(AH16=0,AQ25,0),0),0),0),0),0),0),0)</f>
        <v>0</v>
      </c>
      <c r="AR59" s="86">
        <f>IF(AND(Y8=0,Y9=0),IF(AND(Y16=0,Z8=0),IF(AND(Z9=0,AA16=0),IF(AND(AA8=0,AA9=0),IF(Z16=0,AR25,0),0),0),0),0)</f>
        <v>0</v>
      </c>
      <c r="AS59" s="86">
        <f>IF(AND(Y8=0,Y9=0),IF(AND(Y16=0,Z8=0),IF(AND(Z9=0,Z16=0),IF(AND(AD8=0,AD9=0),IF(AND(AD16=0,AI8=0),IF(AND(AI9=0,AI16=0),AS25,0),0),0),0),0),0)</f>
        <v>0</v>
      </c>
      <c r="AT59" s="86">
        <f>IF(AND(Y8=0,Y9=0),IF(AND(Y16=0,Z8=0),IF(AND(Z9=0,Z16=0),IF(AND(AD8=0,AD9=0),IF(AD16=0,AT25,0),0),0),0),0)</f>
        <v>0</v>
      </c>
      <c r="AU59" s="86">
        <f>IF(AND(Y8=0,Y9=0),IF(AND(Y16=0,Z8=0),IF(AND(Z9=0,Z16=0),IF(AND(AJ9=0,AJ8=0),IF(AJ16=0,AU25,0),0),0),0),0)</f>
        <v>0</v>
      </c>
      <c r="AV59" s="86">
        <f>IF(Y8=0,IF(Y9=0,IF(Y16=0,IF(Z8=0,IF(Z9=0,IF(Z16=0,AV25,0),0),0),0),0),0)</f>
        <v>11</v>
      </c>
      <c r="AW59" s="86">
        <f>IF(AND(Y8=0,Y9=0),IF(AND(Y16=0,AB8=0),IF(AND(AB9=0,AB16=0),IF(AND(AE8=0,AE9=0),IF(AND(AE16=0,AK8=0),IF(AND(AK9=0,AK16=0),AW25,0),0),0),0),0),0)</f>
        <v>0</v>
      </c>
      <c r="AX59" s="86">
        <f>IF(AND(Y8=0,Y9=0),IF(AND(Y16=0,AB8=0),IF(AND(AB9=0,AB16=0),IF(AND(AE8=0,AE9=0),IF(AE16=0,AX25,0),0),0),0),0)</f>
        <v>11</v>
      </c>
      <c r="AY59" s="86">
        <f>IF(AND(Y8=0,Y9=0),IF(AND(Y16=0,AB8=0),IF(AND(AB9=0,AL16=0),IF(AND(AL8=0,AL9=0),IF(AB16=0,AY25,0),0),0),0),0)</f>
        <v>0</v>
      </c>
      <c r="AZ59" s="86">
        <f>IF(AND(Y8=0,Y9=0),IF(AND(Y16=0,AB8=0),IF(AND(AB9=0,AB16=0),AZ25,0),0),0)</f>
        <v>0</v>
      </c>
      <c r="BA59" s="86">
        <f>IF(AND(Y8=0,Y9=0),IF(AND(Y16=0,AF8=0),IF(AND(AF9=0,AF16=0),IF(AND(AM8=0,AM9=0),IF(AM16=0,BA25,0),0),0),0),0)</f>
        <v>0</v>
      </c>
      <c r="BB59" s="86">
        <f>IF(AND(Y8=0,Y9=0),IF(AND(Y16=0,AF8=0),IF(AND(AF9=0,AF16=0),BB25,0),0),0)</f>
        <v>0</v>
      </c>
      <c r="BC59" s="86">
        <f>IF(Y8=0,IF(Y9=0,IF(Y16=0,IF(AN8=0,IF(AN9=0,IF(AN16=0,BC25,0),0),0),0),0),0)</f>
        <v>0</v>
      </c>
      <c r="BD59" s="86">
        <f>IF(Y8=0,IF(Y9=0,IF(Y16=0,BD25,0),0),0)</f>
        <v>0</v>
      </c>
      <c r="BF59" s="114">
        <v>18</v>
      </c>
      <c r="BG59" s="112" t="str">
        <f>IF(OR(Y5=AP5,Z5=AP5),"",IF(OR(AA5=AP5,AB5=AP5),"",IF(OR(AC5=AP5,AD5=AP5),"",IF(OR(AE5=AP5,AF5=AP5),"",IF(OR(AG5=AP5,AH5=AP5),"",IF(OR(AI5=AP5,AJ5=AP5),"",IF(OR(AK5=AP5,AL5=AP5),"",IF(OR(AM5=AP5,AN5=AP5),"",IF(AO5=AP5,"",AP5)))))))))</f>
        <v/>
      </c>
      <c r="BH59" s="67">
        <f>COUNTIF(Y73:BD73,BG59)</f>
        <v>20</v>
      </c>
      <c r="BI59" s="105">
        <f>SUMIF(Y73:BD73,BG59,Y85:BD85)</f>
        <v>0</v>
      </c>
      <c r="BJ59" s="133">
        <f t="shared" si="3"/>
        <v>0</v>
      </c>
      <c r="BK59" s="65">
        <f>RANK(BJ59,BJ42:BJ73)</f>
        <v>22</v>
      </c>
      <c r="BL59" s="65" t="str">
        <f t="shared" si="2"/>
        <v/>
      </c>
    </row>
    <row r="60" spans="2:64" ht="12" customHeight="1">
      <c r="B60" s="325"/>
      <c r="C60" s="118"/>
      <c r="D60" s="376"/>
      <c r="E60" s="377"/>
      <c r="F60" s="479" t="str">
        <f>LOOKUP(E64,始祖牛ﾃﾞｰﾀ!$A$6:$A$6335,始祖牛ﾃﾞｰﾀ!$E$6:$E$6335)</f>
        <v>安福１６５の９</v>
      </c>
      <c r="G60" s="480"/>
      <c r="H60" s="334"/>
      <c r="I60" s="338" t="str">
        <f>LOOKUP(G62,始祖牛ﾃﾞｰﾀ!$A$6:$A$6335,始祖牛ﾃﾞｰﾀ!$D$6:$D$6335)</f>
        <v>やすふく</v>
      </c>
      <c r="J60" s="89"/>
      <c r="K60" s="351" t="str">
        <f>LOOKUP(I60,始祖牛ﾃﾞｰﾀ!$A$6:$A$6335,始祖牛ﾃﾞｰﾀ!$D$6:$D$6335)</f>
        <v>やすたにどい</v>
      </c>
      <c r="L60" s="362"/>
      <c r="M60" s="363" t="str">
        <f>LOOKUP(I60,始祖牛ﾃﾞｰﾀ!$A$6:$A$6335,始祖牛ﾃﾞｰﾀ!$G$6:$G$6335)</f>
        <v>安美土井</v>
      </c>
      <c r="N60" s="475"/>
      <c r="O60" s="472"/>
      <c r="P60" s="470"/>
      <c r="Q60" s="538"/>
      <c r="V60" s="184"/>
      <c r="X60" s="80" t="s">
        <v>118</v>
      </c>
      <c r="Y60" s="86">
        <f>IF(Y8=0,IF(Y9=0,Y26,0),0)</f>
        <v>0</v>
      </c>
      <c r="Z60" s="86">
        <f>IF(Y8=0,IF(Y9=0,IF(Z8=0,IF(Z9=0,Z26,0),0),0),0)</f>
        <v>0</v>
      </c>
      <c r="AA60" s="86">
        <f>IF(Y8=0,IF(Y9=0,IF(Z8=0,IF(Z9=0,AA26,0),0),0),0)</f>
        <v>0</v>
      </c>
      <c r="AB60" s="86">
        <f>IF(Y8=0,AB26,0)</f>
        <v>0</v>
      </c>
      <c r="AC60" s="86">
        <f>IF(AND(Y8=0,Y9=0),IF(AND(Z8=0,Z9=0),IF(AND(AA8=0,AA9=0),AC26,0),0),0)</f>
        <v>0</v>
      </c>
      <c r="AD60" s="86">
        <f>IF(AND(Y8=0,Y9=0),IF(AND(Z8=0,Z9=0),AD26,0),0)</f>
        <v>0</v>
      </c>
      <c r="AE60" s="86">
        <f>IF(AND(Y8=0,Y9=0),IF(AND(AB8=0,AB9=0),AE26,0),0)</f>
        <v>0</v>
      </c>
      <c r="AF60" s="86">
        <f>IF(Y8=0,IF(Y9=0,AF26,0),0)</f>
        <v>0</v>
      </c>
      <c r="AG60" s="86">
        <f>IF(AND(Y8=0,Y9=0),IF(AND(Z8=0,Z9=0),IF(AND(AA8=0,AA9=0),IF(AND(AC8=0,AC9=0),AG26,0),0),0),0)</f>
        <v>0</v>
      </c>
      <c r="AH60" s="86">
        <f>IF(AND(Y8=0,Y9=0),IF(AND(Z8=0,Z9=0),IF(AND(AA8=0,AA9=0),AH26,0),0),0)</f>
        <v>0</v>
      </c>
      <c r="AI60" s="86">
        <f>IF(AND(Y8=0,Y9=0),IF(AND(Z8=0,Z9=0),IF(AND(AD8=0,AD9=0),AI26,0),0),0)</f>
        <v>0</v>
      </c>
      <c r="AJ60" s="86">
        <f>IF(AND(Y8=0,Y9=0),IF(AND(Z8=0,Z9=0),AJ26,0),0)</f>
        <v>0</v>
      </c>
      <c r="AK60" s="86">
        <f>IF(AND(Y8=0,Y9=0),IF(AND(AB8=0,AB9=0),IF(AND(AE8=0,AE9=0),AK26,0),0),0)</f>
        <v>0</v>
      </c>
      <c r="AL60" s="86">
        <f>IF(AND(Y8=0,Y9=0),IF(AND(AB8=0,AB9=0),IF(AND(AE8=0,AE9=0),AL26,0),0),0)</f>
        <v>0</v>
      </c>
      <c r="AM60" s="86">
        <f>IF(AND(Y8=0,Y9=0),IF(AND(AF8=0,AF9=0),AM26,0),0)</f>
        <v>0</v>
      </c>
      <c r="AN60" s="86">
        <f>IF(AND(Y8=0,Y9=0),AN26,0)</f>
        <v>0</v>
      </c>
      <c r="AO60" s="86">
        <f>IF(AND(Y9=0,Y8=0),IF(AND(Z8=0,Z9=0),IF(AND(AA8=0,AA9=0),IF(AND(AC8=0,AC9=0),IF(AND(AG9=0,AG8=0),AO26,0),0),0),0),0)</f>
        <v>0</v>
      </c>
      <c r="AP60" s="86">
        <f>IF(AND(Y8=0,Y9=0),IF(AND(Z8=0,Z9=0),IF(AND(AA8=0,AA9=0),IF(AND(AG8=0,AG9=0),AP26,0),0),0),0)</f>
        <v>0</v>
      </c>
      <c r="AQ60" s="86">
        <f>IF(AND(Y8=0,Y9=0),IF(AND(Z8=0,Z9=0),IF(AND(AD8=0,AD9=0),IF(AND(AH8=0,AH9=0),AQ26,0),0),0),0)</f>
        <v>0</v>
      </c>
      <c r="AR60" s="86">
        <f>IF(AND(Y8=0,Y9=0),IF(AND(Z8=0,Z9=0),IF(AND(AA8=0,AA9=0),AR26,0),0),0)</f>
        <v>0</v>
      </c>
      <c r="AS60" s="86">
        <f>IF(AND(Y8=0,Y9=0),IF(AND(Z8=0,Z9=0),IF(AND(AD8=0,AD9=Y76),IF(AND(AI8=0,AI9=0),AS26,0),0),0),0)</f>
        <v>0</v>
      </c>
      <c r="AT60" s="86">
        <f>IF(AND(Y8=0,Y9=0),IF(AND(Z9=0,Z8=0),IF(AND(AD9=0,AD8=0),AT26,0),0),0)</f>
        <v>0</v>
      </c>
      <c r="AU60" s="86">
        <f>IF(AND(Y8=0,Y9=0),IF(AND(AN8=0,AN9=0),AU26,0),0)</f>
        <v>0</v>
      </c>
      <c r="AV60" s="86">
        <f>IF(AND(Y8=0,Y9=0),IF(AND(Z8=0,Z9=0),AV26,0),0)</f>
        <v>0</v>
      </c>
      <c r="AW60" s="86">
        <f>IF(AND(Y8=0,Y9=0),IF(AND(AB8=0,AB9=0),IF(AND(AE8=0,AE9=0),IF(AND(AK8=0,AK9=0),AW26,0),0),0),0)</f>
        <v>0</v>
      </c>
      <c r="AX60" s="86">
        <f>IF(AND(Y8=0,Y9=0),IF(AND(AB8=0,AB9=0),IF(AND(AE9=0,AE8=0),AX26,0),0),0)</f>
        <v>0</v>
      </c>
      <c r="AY60" s="86">
        <f>IF(AND(Y8=0,Y9=0),IF(AND(AB8=0,AB9=0),IF(AND(AL8=0,AL9=0),AY26,0),0),0)</f>
        <v>0</v>
      </c>
      <c r="AZ60" s="86">
        <f>IF(AND(Y8=0,Y9=0),IF(AND(AB8=0,AB9=0),AZ26,0),0)</f>
        <v>0</v>
      </c>
      <c r="BA60" s="86">
        <f>IF(AND(Y8=0,Y9=0),IF(AND(AB8=0,AB9=0),IF(AND(AF8=0,AF9=0),IF(AND(AM8=0,AM9=0),BA26,0),0),0),0)</f>
        <v>0</v>
      </c>
      <c r="BB60" s="86">
        <f>IF(AND(Y8=0,Y9=0),IF(AND(AF8=0,AF9=0),BB26,0),0)</f>
        <v>0</v>
      </c>
      <c r="BC60" s="86">
        <f>IF(AND(Y9=0,Y8=0),IF(AND(AN8=0,AN9=0),BC26,0),0)</f>
        <v>0</v>
      </c>
      <c r="BD60" s="86">
        <f>IF(AND(Y8=0,Y9=0),BD26,0)</f>
        <v>0</v>
      </c>
      <c r="BF60" s="114">
        <v>19</v>
      </c>
      <c r="BG60" s="112" t="str">
        <f>IF(OR(Y5=AQ5,Z5=AQ5),"",IF(OR(AA5=AQ5,AB5=AQ5),"",IF(OR(AC5=AQ5,AD5=AQ5),"",IF(OR(AE5=AQ5,AF5=AQ5),"",IF(OR(AG5=AQ5,AH5=AQ5),"",IF(OR(AI5=AQ5,AJ5=AQ5),"",IF(OR(AK5=AQ5,AL5=AQ5),"",IF(OR(AM5=AQ5,AN5=AQ5),"",IF(OR(AO5=AQ5,AP5=AQ5),"",AQ5)))))))))</f>
        <v>だい８けだか</v>
      </c>
      <c r="BH60" s="67">
        <f>COUNTIF(Y73:BD73,BG60)</f>
        <v>0</v>
      </c>
      <c r="BI60" s="105">
        <f>SUMIF(Y73:BD73,BG60,Y85:BD85)</f>
        <v>0</v>
      </c>
      <c r="BJ60" s="133">
        <f t="shared" si="3"/>
        <v>13</v>
      </c>
      <c r="BK60" s="65">
        <f>RANK(BJ60,BJ42:BJ73)</f>
        <v>17</v>
      </c>
      <c r="BL60" s="65" t="str">
        <f t="shared" si="2"/>
        <v/>
      </c>
    </row>
    <row r="61" spans="2:64" ht="12" customHeight="1">
      <c r="B61" s="325"/>
      <c r="C61" s="118"/>
      <c r="D61" s="376"/>
      <c r="E61" s="401"/>
      <c r="F61" s="479"/>
      <c r="G61" s="481"/>
      <c r="H61" s="76"/>
      <c r="I61" s="321"/>
      <c r="J61" s="339" t="s">
        <v>124</v>
      </c>
      <c r="K61" s="340" t="str">
        <f>LOOKUP(G62,始祖牛ﾃﾞｰﾀ!$A$6:$A$6335,始祖牛ﾃﾞｰﾀ!$G$6:$G$6335)</f>
        <v>茂富士</v>
      </c>
      <c r="L61" s="360"/>
      <c r="M61" s="361" t="str">
        <f>LOOKUP(K62,始祖牛ﾃﾞｰﾀ!$A$6:$A$6335,始祖牛ﾃﾞｰﾀ!$E$6:$E$6335)</f>
        <v>茂金波</v>
      </c>
      <c r="N61" s="473">
        <v>5</v>
      </c>
      <c r="O61" s="463" t="str">
        <f ca="1">IF(BG260="","",LOOKUP(BG260,始祖牛ﾃﾞｰﾀ!$A$6:$A$6335,始祖牛ﾃﾞｰﾀ!$B$6:$B$6335))</f>
        <v>第１４茂</v>
      </c>
      <c r="P61" s="464"/>
      <c r="Q61" s="465"/>
      <c r="V61" s="184"/>
      <c r="X61" s="80" t="s">
        <v>119</v>
      </c>
      <c r="Y61" s="86">
        <f>IF(Y8=0,IF(Y12=0,IF(Y17=0,Y27,0),0),0)</f>
        <v>0</v>
      </c>
      <c r="Z61" s="86">
        <f>IF(AND(Y8=0,Y12=0),IF(AND(Y17=0,Z8=0),IF(AND(Z12=0,Z17=0),Z27,0),0),0)</f>
        <v>0</v>
      </c>
      <c r="AA61" s="86">
        <f>IF(Y8=0,IF(Y12=0,IF(Y17=0,IF(Z8=0,IF(Z12=0,IF(Z17=0,AA27,0),0),0),0),0),0)</f>
        <v>0</v>
      </c>
      <c r="AB61" s="86">
        <f>IF(Y8=0,IF(Y12=0,IF(Y17=0,AB27,0),0),0)</f>
        <v>0</v>
      </c>
      <c r="AC61" s="86">
        <f>IF(AND(Y8=0,Y12=0),IF(AND(Y17=0,Z8=0),IF(AND(Z12=0,Z17=0),IF(AND(AA8=0,AA12=0),IF(AA17=0,AC27,0),0),0),0),0)</f>
        <v>0</v>
      </c>
      <c r="AD61" s="86">
        <f>IF(AND(Y8=0,Y12=0),IF(AND(Y17=0,Z8=0),IF(AND(Z12=0,Z17=0),AD27,0),0),0)</f>
        <v>0</v>
      </c>
      <c r="AE61" s="86">
        <f>IF(Y8=0,IF(Y12=0,IF(Y17=0,IF(AB8=0,IF(AB12=0,IF(AB17=0,AE27,0),0),0),0),0),0)</f>
        <v>0</v>
      </c>
      <c r="AF61" s="86">
        <f>IF(Y8=0,IF(Y12=0,IF(Y17=0,AF27,0),0),0)</f>
        <v>0</v>
      </c>
      <c r="AG61" s="86">
        <f>IF(AND(Y8=0,Y12=0),IF(AND(Y17=0,Z8=0),IF(AND(Z12=0,Z17=0),IF(AND(AA8=0,AA12=0),IF(AND(AA17=0,AC8=0),IF(AND(AC12=0,AC17=0),AG27,0),0),0),0),0),0)</f>
        <v>0</v>
      </c>
      <c r="AH61" s="86">
        <f>IF(AND(Y8=0,Y12=0),IF(AND(Y17=0,Z8=0),IF(AND(Z12=0,AA17=0),IF(AND(AA8=0,AA12=0),IF(Z17=0,AH27,0),0),0),0),0)</f>
        <v>0</v>
      </c>
      <c r="AI61" s="86">
        <f>IF(AND(Y8=0,Y12=0),IF(AND(Y17=0,Z8=0),IF(AND(Z12=0,Z17=0),IF(AND(AD8=0,AD12=0),IF(AD17=0,AI27,0),0),0),0),0)</f>
        <v>0</v>
      </c>
      <c r="AJ61" s="86">
        <f>IF(Y8=0,IF(Y12=0,IF(Y17=0,IF(Z8=0,IF(Z12=0,IF(Z17=0,AJ27,0),0),0),0),0),0)</f>
        <v>0</v>
      </c>
      <c r="AK61" s="86">
        <f>IF(AND(Y8=0,Y12=0),IF(AND(Y17=0,AB8=0),IF(AND(AB12=0,AB17=0),IF(AND(AE8=0,AE12=0),IF(AE17=0,AK27,0),0),0),0),0)</f>
        <v>0</v>
      </c>
      <c r="AL61" s="86">
        <f>IF(AND(Y8=0,Y12=0),IF(AND(Y17=0,AB8=0),IF(AND(AB12=0,AB17=0),AL27,0),0),0)</f>
        <v>0</v>
      </c>
      <c r="AM61" s="86">
        <f>IF(AND(Y8=0,Y12=0),IF(AND(Y17=0,AF8=0),IF(AND(AF12=0,AF17=0),AM27,0),0),0)</f>
        <v>0</v>
      </c>
      <c r="AN61" s="86">
        <f>IF(Y8=0,IF(Y12=0,IF(Y17=0,AN27,0),0),0)</f>
        <v>0</v>
      </c>
      <c r="AO61" s="86">
        <f>IF(AND(Y8=0,Y12=0),IF(AND(Y17=0,Z8=0),IF(AND(Z12=0,Z17=0),IF(AND(AA8=0,AA12=0),IF(AND(AA17=0,AC8=0),IF(AND(AC12=0,AC17=0),IF(AND(AG8=0,AG12=0),IF(AG17=0,AO27,0),0),0),0),0),0),0),0)</f>
        <v>0</v>
      </c>
      <c r="AP61" s="86">
        <f>IF(AND(Y8=0,Y12=0),IF(AND(Y17=0,Z8=0),IF(AND(Z12=0,Z17=0),IF(AND(AA8=0,AA12=0),IF(AND(AA17=0,AC8=0),IF(AND(AC12=0,AC17=0),AP27,0),0),0),0),0),0)</f>
        <v>0</v>
      </c>
      <c r="AQ61" s="86">
        <f>IF(AND(Y8=0,Y12=0),IF(AND(Y17=0,Z8=0),IF(AND(Z12=0,Z17=0),IF(AND(AA8=0,AA12=0),IF(AND(AA17=0,AC8=0),IF(AND(AC12=0,AC17=0),IF(AND(AH8=0,AH12=0),IF(AH17=0,AQ27,0),0),0),0),0),0),0),0)</f>
        <v>0</v>
      </c>
      <c r="AR61" s="86">
        <f>IF(AND(Y8=0,Y12=0),IF(AND(Y17=0,Z8=0),IF(AND(Z12=0,AA17=0),IF(AND(AA8=0,AA12=0),IF(Z17=0,AR27,0),0),0),0),0)</f>
        <v>0</v>
      </c>
      <c r="AS61" s="86">
        <f>IF(AND(Y8=0,Y12=0),IF(AND(Y17=0,Z8=0),IF(AND(Z12=0,Z17=0),IF(AND(AD8=0,AD12=0),IF(AND(AD17=0,AI8=0),IF(AND(AI12=0,AI17=0),AS27,0),0),0),0),0),0)</f>
        <v>0</v>
      </c>
      <c r="AT61" s="86">
        <f>IF(AND(Y8=0,Y12=0),IF(AND(Y17=0,Z8=0),IF(AND(Z12=0,Z17=0),IF(AND(AD8=0,AD12=0),IF(AD17=0,AT27,0),0),0),0),0)</f>
        <v>0</v>
      </c>
      <c r="AU61" s="86">
        <f>IF(AND(Y8=0,Y12=0),IF(AND(Y17=0,Z8=0),IF(AND(Z12=0,Z17=0),IF(AND(AJ12=0,AJ8=0),IF(AJ17=0,AU27,0),0),0),0),0)</f>
        <v>0</v>
      </c>
      <c r="AV61" s="86">
        <f>IF(Y8=0,IF(Y12=0,IF(Y17=0,IF(Z8=0,IF(Z12=0,IF(Z17=0,AV27,0),0),0),0),0),0)</f>
        <v>0</v>
      </c>
      <c r="AW61" s="86">
        <f>IF(AND(Y8=0,Y12=0),IF(AND(Y17=0,AB8=0),IF(AND(AB12=0,AB17=0),IF(AND(AE8=0,AE12=0),IF(AND(AE17=0,AK8=0),IF(AND(AK12=0,AK17=0),AW27,0),0),0),0),0),0)</f>
        <v>0</v>
      </c>
      <c r="AX61" s="86">
        <f>IF(AND(Y8=0,Y12=0),IF(AND(Y17=0,AB8=0),IF(AND(AB12=0,AB17=0),IF(AND(AE8=0,AE12=0),IF(AE17=0,AX27,0),0),0),0),0)</f>
        <v>0</v>
      </c>
      <c r="AY61" s="86">
        <f>IF(AND(Y8=0,Y12=0),IF(AND(Y17=0,AB8=0),IF(AND(AB12=0,AL17=0),IF(AND(AL8=0,AL12=0),IF(AB17=0,AY27,0),0),0),0),0)</f>
        <v>0</v>
      </c>
      <c r="AZ61" s="86">
        <f>IF(AND(Y8=0,Y12=0),IF(AND(Y17=0,AB8=0),IF(AND(AB12=0,AB17=0),AZ27,0),0),0)</f>
        <v>0</v>
      </c>
      <c r="BA61" s="86">
        <f>IF(AND(Y8=0,Y12=0),IF(AND(Y17=0,AF8=0),IF(AND(AF12=0,AF17=0),IF(AND(AM8=0,AM12=0),IF(AM17=0,BA27,0),0),0),0),0)</f>
        <v>0</v>
      </c>
      <c r="BB61" s="86">
        <f>IF(AND(Y8=0,Y12=0),IF(AND(Y17=0,AF8=0),IF(AND(AF12=0,AF17=0),BB27,0),0),0)</f>
        <v>0</v>
      </c>
      <c r="BC61" s="86">
        <f>IF(Y8=0,IF(Y12=0,IF(Y17=0,IF(AN8=0,IF(AN12=0,IF(AN17=0,BC27,0),0),0),0),0),0)</f>
        <v>0</v>
      </c>
      <c r="BD61" s="86">
        <f>IF(Y8=0,IF(Y12=0,IF(Y17=0,BD27,0),0),0)</f>
        <v>0</v>
      </c>
      <c r="BF61" s="114">
        <v>20</v>
      </c>
      <c r="BG61" s="112" t="str">
        <f>IF(OR(Y5=AR5,Z5=AR5),"",IF(OR(AA5=AR5,AB5=AR5),"",IF(OR(AC5=AR5,AD5=AR5),"",IF(OR(AE5=AR5,AF5=AR5),"",IF(OR(AG5=AR5,AH5=AR5),"",IF(OR(AI5=AR5,AJ5=AR5),"",IF(OR(AK5=AR5,AL5=AR5),"",IF(OR(AM5=AR5,AN5=AR5),"",IF(OR(AO5=AR5,AP5=AR5),"",IF(AQ5=AR5,"",AR5))))))))))</f>
        <v>ふくはな５</v>
      </c>
      <c r="BH61" s="67">
        <f>COUNTIF(Y73:BD73,BG61)</f>
        <v>0</v>
      </c>
      <c r="BI61" s="105">
        <f>SUMIF(Y73:BD73,BG61,Y85:BD85)</f>
        <v>0</v>
      </c>
      <c r="BJ61" s="133">
        <f t="shared" si="3"/>
        <v>12</v>
      </c>
      <c r="BK61" s="65">
        <f>RANK(BJ61,BJ42:BJ73)</f>
        <v>18</v>
      </c>
      <c r="BL61" s="65" t="str">
        <f t="shared" si="2"/>
        <v/>
      </c>
    </row>
    <row r="62" spans="2:64" ht="12" customHeight="1">
      <c r="B62" s="325"/>
      <c r="C62" s="118"/>
      <c r="D62" s="535" t="str">
        <f>G4</f>
        <v>安福久</v>
      </c>
      <c r="E62" s="476"/>
      <c r="F62" s="383"/>
      <c r="G62" s="385" t="str">
        <f>LOOKUP(E64,始祖牛ﾃﾞｰﾀ!$A$6:$A$6335,始祖牛ﾃﾞｰﾀ!$D$6:$D$6335)</f>
        <v>やすふく１６５の９</v>
      </c>
      <c r="H62" s="88"/>
      <c r="I62" s="117"/>
      <c r="J62" s="79"/>
      <c r="K62" s="245" t="str">
        <f>LOOKUP(G62,始祖牛ﾃﾞｰﾀ!$A$6:$A$6335,始祖牛ﾃﾞｰﾀ!$F$6:$F$6335)</f>
        <v>しげふじ</v>
      </c>
      <c r="L62" s="250"/>
      <c r="M62" s="341" t="str">
        <f>LOOKUP(G62,始祖牛ﾃﾞｰﾀ!$A$6:$A$6335,始祖牛ﾃﾞｰﾀ!$I$6:$I$6335)</f>
        <v>石大屋</v>
      </c>
      <c r="N62" s="474"/>
      <c r="O62" s="466"/>
      <c r="P62" s="467"/>
      <c r="Q62" s="468"/>
      <c r="V62" s="184"/>
      <c r="X62" s="80" t="s">
        <v>120</v>
      </c>
      <c r="Y62" s="86">
        <f>IF(Y8=0,IF(Y12=0,Y28,0),0)</f>
        <v>0</v>
      </c>
      <c r="Z62" s="86">
        <f>IF(Y8=0,IF(Y12=0,IF(Z8=0,IF(Z12=0,Z28,0),0),0),0)</f>
        <v>0</v>
      </c>
      <c r="AA62" s="86">
        <f>IF(Y8=0,IF(Y12=0,IF(Z8=0,IF(Z12=0,AA28,0),0),0),0)</f>
        <v>0</v>
      </c>
      <c r="AB62" s="86">
        <f>IF(Y8=0,AB28,0)</f>
        <v>0</v>
      </c>
      <c r="AC62" s="86">
        <f>IF(AND(Y8=0,Y12=0),IF(AND(Z8=0,Z12=0),IF(AND(AA8=0,AA12=0),AC28,0),0),0)</f>
        <v>0</v>
      </c>
      <c r="AD62" s="86">
        <f>IF(AND(Y8=0,Y12=0),IF(AND(Z8=0,Z12=0),AD28,0),0)</f>
        <v>0</v>
      </c>
      <c r="AE62" s="86">
        <f>IF(AND(Y8=0,Y12=0),IF(AND(AB8=0,AB12=0),AE28,0),0)</f>
        <v>0</v>
      </c>
      <c r="AF62" s="86">
        <f>IF(Y8=0,IF(Y12=0,AF28,0),0)</f>
        <v>0</v>
      </c>
      <c r="AG62" s="86">
        <f>IF(AND(Y8=0,Y12=0),IF(AND(Z8=0,Z12=0),IF(AND(AA8=0,AA12=0),IF(AND(AC8=0,AC12=0),AG28,0),0),0),0)</f>
        <v>0</v>
      </c>
      <c r="AH62" s="86">
        <f>IF(AND(Y8=0,Y12=0),IF(AND(Z8=0,Z12=0),IF(AND(AA8=0,AA12=0),AH28,0),0),0)</f>
        <v>0</v>
      </c>
      <c r="AI62" s="86">
        <f>IF(AND(Y8=0,Y12=0),IF(AND(Z8=0,Z12=0),IF(AND(AD8=0,AD12=0),AI28,0),0),0)</f>
        <v>0</v>
      </c>
      <c r="AJ62" s="86">
        <f>IF(AND(Y8=0,Y12=0),IF(AND(Z8=0,Z12=0),AJ28,0),0)</f>
        <v>0</v>
      </c>
      <c r="AK62" s="86">
        <f>IF(AND(Y8=0,Y12=0),IF(AND(AB8=0,AB12=0),IF(AND(AE8=0,AE12=0),AK28,0),0),0)</f>
        <v>0</v>
      </c>
      <c r="AL62" s="86">
        <f>IF(AND(Y8=0,Y12=0),IF(AND(AB8=0,AB12=0),IF(AND(AE8=0,AE12=0),AL28,0),0),0)</f>
        <v>0</v>
      </c>
      <c r="AM62" s="86">
        <f>IF(AND(Y8=0,Y12=0),IF(AND(AF8=0,AF12=0),AM28,0),0)</f>
        <v>0</v>
      </c>
      <c r="AN62" s="86">
        <f>IF(AND(Y8=0,Y12=0),AN28,0)</f>
        <v>0</v>
      </c>
      <c r="AO62" s="86">
        <f>IF(AND(Y12=0,Y8=0),IF(AND(Z8=0,Z12=0),IF(AND(AA8=0,AA12=0),IF(AND(AC8=0,AC12=0),IF(AND(AG8=0,AG12=0),AO28,0),0),0),0),0)</f>
        <v>0</v>
      </c>
      <c r="AP62" s="86">
        <f>IF(AND(Y8=0,Y12=0),IF(AND(Z8=0,Z12=0),IF(AND(AA8=0,AA12=0),IF(AND(AC8=0,AC12=0),AP28,0),0),0),0)</f>
        <v>0</v>
      </c>
      <c r="AQ62" s="86">
        <f>IF(AND(Y8=0,Y12=0),IF(AND(Z8=0,Z12=0),IF(AND(AD8=0,AD12=0),IF(AND(AH8=0,AH12=0),AQ28,0),0),0),0)</f>
        <v>0</v>
      </c>
      <c r="AR62" s="86">
        <f>IF(AND(Y8=0,Y12=0),IF(AND(Z8=0,Z12=0),IF(AND(AA8=0,AA12=0),AR28,0),0),0)</f>
        <v>0</v>
      </c>
      <c r="AS62" s="86">
        <f>IF(AND(Y8=0,Y12=0),IF(AND(Z8=0,Z12=0),IF(AND(AD8=0,AD12=Y78),IF(AND(AI8=0,AI12=0),AS28,0),0),0),0)</f>
        <v>0</v>
      </c>
      <c r="AT62" s="86">
        <f>IF(AND(Y8=0,Y12=0),IF(AND(Z12=0,Z8=0),IF(AND(AD8=0,AD12=0),AT28,0),0),0)</f>
        <v>0</v>
      </c>
      <c r="AU62" s="86">
        <f>IF(AND(Y8=0,Y12=0),IF(AND(AN8=0,AN12=0),AU28,0),0)</f>
        <v>0</v>
      </c>
      <c r="AV62" s="86">
        <f>IF(AND(Y12=0,Y8=0),IF(AND(Z8=0,Z12=0),AV28,0),0)</f>
        <v>0</v>
      </c>
      <c r="AW62" s="86">
        <f>IF(AND(Y8=0,Y12=0),IF(AND(AB8=0,AB12=0),IF(AND(AE8=0,AE12=0),IF(AND(AK8=0,AK12=0),AW28,0),0),0),0)</f>
        <v>0</v>
      </c>
      <c r="AX62" s="86">
        <f>IF(AND(Y8=0,Y12=0),IF(AND(AB8=0,AB12=0),IF(AND(AE12=0,AE8=0),AX28,0),0),0)</f>
        <v>0</v>
      </c>
      <c r="AY62" s="86">
        <f>IF(AND(Y8=0,Y12=0),IF(AND(AB8=0,AB12=0),IF(AND(AL8=0,AL12=0),AY28,0),0),0)</f>
        <v>0</v>
      </c>
      <c r="AZ62" s="86">
        <f>IF(AND(Y8=0,Y12=0),IF(AND(AB8=0,AB12=0),AZ28,0),0)</f>
        <v>0</v>
      </c>
      <c r="BA62" s="86">
        <f>IF(AND(Y8=0,Y12=0),IF(AND(AB8=0,AB12=0),IF(AND(AF8=0,AF12=0),IF(AND(AM8=0,AM12=0),BA28,0),0),0),0)</f>
        <v>0</v>
      </c>
      <c r="BB62" s="86">
        <f>IF(AND(Y8=0,Y12=0),IF(AND(AF8=0,AF12=0),BB28,0),0)</f>
        <v>0</v>
      </c>
      <c r="BC62" s="86">
        <f>IF(AND(Y12=0,Y8=0),IF(AND(AN8=0,AN12=0),BC28,0),0)</f>
        <v>0</v>
      </c>
      <c r="BD62" s="86">
        <f>IF(AND(Y8=0,Y12=0),BD28,0)</f>
        <v>0</v>
      </c>
      <c r="BF62" s="114">
        <v>21</v>
      </c>
      <c r="BG62" s="112" t="str">
        <f>IF(OR(Y5=AS5,Z5=AS5),"",IF(OR(AA5=AS5,AB5=AS5),"",IF(OR(AC5=AS5,AD5=AS5),"",IF(OR(AE5=AS5,AF5=AS5),"",IF(OR(AG5=AS5,AH5=AS5),"",IF(OR(AI5=AS5,AJ5=AS5),"",IF(OR(AK5=AS5,AL5=AS5),"",IF(OR(AM5=AS5,AN5=AS5),"",IF(OR(AO5=AS5,AP5=AS5),"",IF(OR(AQ5=AS5,AR5=AS5),"",AS5))))))))))</f>
        <v>やすみどい</v>
      </c>
      <c r="BH62" s="67">
        <f>COUNTIF(Y73:BD73,BG62)</f>
        <v>2</v>
      </c>
      <c r="BI62" s="105">
        <f>SUMIF(Y73:BD73,BG62,Y85:BD85)</f>
        <v>1.0859375000000001E-3</v>
      </c>
      <c r="BJ62" s="133">
        <f>IF(BG62="",0,BI62*100000+32-BF62)</f>
        <v>119.59375</v>
      </c>
      <c r="BK62" s="65">
        <f>RANK(BJ62,BJ42:BJ73)</f>
        <v>5</v>
      </c>
      <c r="BL62" s="65">
        <f t="shared" si="2"/>
        <v>5</v>
      </c>
    </row>
    <row r="63" spans="2:64" ht="12" customHeight="1">
      <c r="B63" s="325"/>
      <c r="C63" s="118"/>
      <c r="D63" s="535"/>
      <c r="E63" s="536"/>
      <c r="F63" s="76"/>
      <c r="G63" s="394"/>
      <c r="H63" s="386" t="s">
        <v>112</v>
      </c>
      <c r="I63" s="387" t="str">
        <f>LOOKUP(E64,始祖牛ﾃﾞｰﾀ!$A$6:$A$6335,始祖牛ﾃﾞｰﾀ!$G$6:$G$6335)</f>
        <v>紋次郎</v>
      </c>
      <c r="J63" s="339" t="s">
        <v>125</v>
      </c>
      <c r="K63" s="340" t="str">
        <f>LOOKUP(I64,始祖牛ﾃﾞｰﾀ!$A$6:$A$6335,始祖牛ﾃﾞｰﾀ!$E$6:$E$6335)</f>
        <v>安美土井</v>
      </c>
      <c r="L63" s="360"/>
      <c r="M63" s="361" t="str">
        <f>LOOKUP(K64,始祖牛ﾃﾞｰﾀ!$A$6:$A$6335,始祖牛ﾃﾞｰﾀ!$E$6:$E$6335)</f>
        <v>田安土井</v>
      </c>
      <c r="N63" s="474"/>
      <c r="O63" s="471">
        <f ca="1">IF(L267=0,"",L267)</f>
        <v>2</v>
      </c>
      <c r="P63" s="469">
        <f ca="1">IF(M267=0,"",M267)</f>
        <v>0.146484375</v>
      </c>
      <c r="Q63" s="537" t="s">
        <v>99</v>
      </c>
      <c r="V63" s="184"/>
      <c r="X63" s="80" t="s">
        <v>121</v>
      </c>
      <c r="Y63" s="86">
        <f>IF(Y8=0,IF(Y18=0,Y29,0),0)</f>
        <v>0</v>
      </c>
      <c r="Z63" s="86">
        <f>IF(Y8=0,IF(Y18=0,IF(Z8=0,IF(Z18=0,Z29,0),0),0),0)</f>
        <v>0</v>
      </c>
      <c r="AA63" s="86">
        <f>IF(Y8=0,IF(Y18=0,IF(Z8=0,IF(Z18=0,AA29,0),0),0),0)</f>
        <v>0</v>
      </c>
      <c r="AB63" s="86">
        <f>IF(Y8=0,AB29,0)</f>
        <v>0</v>
      </c>
      <c r="AC63" s="86">
        <f>IF(AND(Y8=0,Y18=0),IF(AND(Z8=0,Z18=0),IF(AND(AA8=0,AA18=0),AC29,0),0),0)</f>
        <v>0</v>
      </c>
      <c r="AD63" s="86">
        <f>IF(AND(Y8=0,Y18=0),IF(AND(Z8=0,Z18=0),AD29,0),0)</f>
        <v>0</v>
      </c>
      <c r="AE63" s="86">
        <f>IF(AND(Y8=0,Y18=0),IF(AND(AB8=0,AB18=0),AE29,0),0)</f>
        <v>0</v>
      </c>
      <c r="AF63" s="86">
        <f>IF(Y8=0,IF(Y18=0,AF29,0),0)</f>
        <v>0</v>
      </c>
      <c r="AG63" s="86">
        <f>IF(AND(Y8=0,Y18=0),IF(AND(Z8=0,Z18=0),IF(AND(AA8=0,AA18=0),IF(AND(AC8=0,AC18=0),AG29,0),0),0),0)</f>
        <v>0</v>
      </c>
      <c r="AH63" s="86">
        <f>IF(AND(Y8=0,Y18=0),IF(AND(Z8=0,Z18=0),IF(AND(AA8=0,AA18=0),AH29,0),0),0)</f>
        <v>0</v>
      </c>
      <c r="AI63" s="86">
        <f>IF(AND(Y8=0,Y18=0),IF(AND(Z8=0,Z18=0),IF(AND(AD8=0,AD18=0),AI29,0),0),0)</f>
        <v>0</v>
      </c>
      <c r="AJ63" s="86">
        <f>IF(AND(Y8=0,Y18=0),IF(AND(Z8=0,Z18=0),AJ29,0),0)</f>
        <v>0</v>
      </c>
      <c r="AK63" s="86">
        <f>IF(AND(Y8=0,Y18=0),IF(AND(AB8=0,AB18=0),IF(AND(AE8=0,AE18=0),AK29,0),0),0)</f>
        <v>0</v>
      </c>
      <c r="AL63" s="86">
        <f>IF(AND(Y7=0,Y18=0),IF(AND(AB7=0,AB18=0),IF(AND(AE7=0,AE18=0),AL29,0),0),0)</f>
        <v>0</v>
      </c>
      <c r="AM63" s="86">
        <f>IF(AND(Y8=0,Y18=0),IF(AND(AF8=0,AF18=0),AM29,0),0)</f>
        <v>0</v>
      </c>
      <c r="AN63" s="86">
        <f>IF(AND(Y8=0,Y18=0),AN29,0)</f>
        <v>0</v>
      </c>
      <c r="AO63" s="86">
        <f>IF(AND(Y18=0,Y8=0),IF(AND(Z8=0,Z18=0),IF(AND(AA8=0,AA18=0),IF(AND(AC8=0,AC18=0),IF(AND(AG8=0,AG18=0),AO29,0),0),0),0),0)</f>
        <v>0</v>
      </c>
      <c r="AP63" s="86">
        <f>IF(AND(Y8=0,Y18=0),IF(AND(Z8=0,Z18=0),IF(AND(AA8=0,AA18=0),IF(AND(AG8=0,AG18=0),AP29,0),0),0),0)</f>
        <v>11</v>
      </c>
      <c r="AQ63" s="86">
        <f>IF(AND(Y8=0,Y18=0),IF(AND(Z8=0,Z18=0),IF(AND(AD8=0,AD18=0),IF(AND(AH8=0,AH18=0),AQ29,0),0),0),0)</f>
        <v>0</v>
      </c>
      <c r="AR63" s="86">
        <f>IF(AND(Y8=0,Y18=0),IF(AND(Z8=0,Z18=0),IF(AND(AA8=0,AA18=0),AR29,0),0),0)</f>
        <v>0</v>
      </c>
      <c r="AS63" s="86">
        <f>IF(AND(Y8=0,Y18=0),IF(AND(Z8=0,Z18=0),IF(AND(AD8=0,AD18=Y79),IF(AND(AI8=0,AI18=0),AS29,0),0),0),0)</f>
        <v>0</v>
      </c>
      <c r="AT63" s="86">
        <f>IF(AND(Y8=0,Y18=0),IF(AND(Z18=0,Z8=0),IF(AND(AD8=0,AD18=0),AT29,0),0),0)</f>
        <v>0</v>
      </c>
      <c r="AU63" s="86">
        <f>IF(AND(Y8=0,Y18=0),IF(AND(Z8=0,Z18=0),IF(AND(AJ8=0,AJ18=0),AU29,0),0),0)</f>
        <v>0</v>
      </c>
      <c r="AV63" s="86">
        <f>IF(AND(Y18=0,Y8=0),IF(AND(Z8=0,Z18=0),AV29,0),0)</f>
        <v>0</v>
      </c>
      <c r="AW63" s="86">
        <f>IF(AND(Y8=0,Y18=0),IF(AND(AB8=0,AB18=0),IF(AND(AE8=0,AE18=0),IF(AND(AK8=0,AK18=0),AW29,0),0),0),0)</f>
        <v>0</v>
      </c>
      <c r="AX63" s="86">
        <f>IF(AND(Y8=0,Y18=0),IF(AND(AB8=0,AB18=0),IF(AND(AE18=0,AE8=0),AX29,0),0),0)</f>
        <v>0</v>
      </c>
      <c r="AY63" s="86">
        <f>IF(AND(Y8=0,Y18=0),IF(AND(AB8=0,AB18=0),IF(AND(AL8=0,AL18=0),AY29,0),0),0)</f>
        <v>0</v>
      </c>
      <c r="AZ63" s="86">
        <f>IF(AND(Y8=0,Y18=0),IF(AND(AB8=0,AB18=0),AZ29,0),0)</f>
        <v>0</v>
      </c>
      <c r="BA63" s="86">
        <f>IF(AND(Y8=0,Y18=0),IF(AND(AB8=0,AB18=0),IF(AND(AF8=0,AF18=0),IF(AND(AM8=0,AM18=0),BA29,0),0),0),0)</f>
        <v>0</v>
      </c>
      <c r="BB63" s="86">
        <f>IF(AND(Y8=0,Y18=0),IF(AND(AF8=0,AF18=0),BB29,0),0)</f>
        <v>0</v>
      </c>
      <c r="BC63" s="86">
        <f>IF(AND(Y18=0,Y8=0),IF(AND(AN8=0,AN18=0),BC29,0),0)</f>
        <v>0</v>
      </c>
      <c r="BD63" s="86">
        <f>IF(AND(Y8=0,Y18=0),BD29,0)</f>
        <v>0</v>
      </c>
      <c r="BF63" s="114">
        <v>22</v>
      </c>
      <c r="BG63" s="112" t="str">
        <f>IF(OR(Y5=AT5,Z5=AT5),"",IF(OR(AA5=AT5,AB5=AT5),"",IF(OR(AC5=AT5,AD5=AT5),"",IF(OR(AE5=AT5,AF5=AT5),"",IF(OR(AG5=AT5,AH5=AT5),"",IF(OR(AI5=AT5,AJ5=AT5),"",IF(OR(AK5=AT5,AL5=AT5),"",IF(OR(AM5=AT5,AN5=AT5),"",IF(OR(AO5=AT5,AP5=AT5),"",IF(OR(AQ5=AT5,AR5=AT5),"",IF(AS5=AT5,"",AT5)))))))))))</f>
        <v>ほうとく</v>
      </c>
      <c r="BH63" s="67">
        <f>COUNTIF(Y73:BD73,BG63)</f>
        <v>0</v>
      </c>
      <c r="BI63" s="105">
        <f>SUMIF(Y73:BD73,BG63,Y85:BD85)</f>
        <v>0</v>
      </c>
      <c r="BJ63" s="133">
        <f t="shared" si="3"/>
        <v>10</v>
      </c>
      <c r="BK63" s="65">
        <f>RANK(BJ63,BJ42:BJ73)</f>
        <v>19</v>
      </c>
      <c r="BL63" s="65" t="str">
        <f t="shared" si="2"/>
        <v/>
      </c>
    </row>
    <row r="64" spans="2:64" ht="12" customHeight="1">
      <c r="B64" s="325"/>
      <c r="C64" s="118"/>
      <c r="D64" s="376"/>
      <c r="E64" s="378" t="str">
        <f>G5</f>
        <v>やすふくひさ</v>
      </c>
      <c r="F64" s="81"/>
      <c r="G64" s="118"/>
      <c r="H64" s="384"/>
      <c r="I64" s="382" t="str">
        <f>LOOKUP(E64,始祖牛ﾃﾞｰﾀ!$A$6:$A$6335,始祖牛ﾃﾞｰﾀ!$F$6:$F$6335)</f>
        <v>もんじろう</v>
      </c>
      <c r="J64" s="78"/>
      <c r="K64" s="245" t="str">
        <f>LOOKUP(I64,始祖牛ﾃﾞｰﾀ!$A$6:$A$6335,始祖牛ﾃﾞｰﾀ!$D$6:$D$6335)</f>
        <v>やすみどい</v>
      </c>
      <c r="L64" s="250"/>
      <c r="M64" s="341" t="str">
        <f>LOOKUP(I64,始祖牛ﾃﾞｰﾀ!$A$6:$A$6335,始祖牛ﾃﾞｰﾀ!$G$6:$G$6335)</f>
        <v>田森土井</v>
      </c>
      <c r="N64" s="475"/>
      <c r="O64" s="472"/>
      <c r="P64" s="470"/>
      <c r="Q64" s="538"/>
      <c r="V64" s="184"/>
      <c r="X64" s="80" t="s">
        <v>122</v>
      </c>
      <c r="Y64" s="86">
        <f>IF(Y8=0,Y30,0)</f>
        <v>0</v>
      </c>
      <c r="Z64" s="86">
        <f>IF(AND(Y8=0,Z8=0),Z30,0)</f>
        <v>0</v>
      </c>
      <c r="AA64" s="86">
        <f>IF(AND(Y8=0,Z8=0),IF(AA8=0,AA30,0),0)</f>
        <v>0</v>
      </c>
      <c r="AB64" s="86">
        <f>IF(AND(Y8=0,AB8=0),AB30,0)</f>
        <v>0</v>
      </c>
      <c r="AC64" s="86">
        <f>IF(Y8=0,IF(Z8=0,IF(AA8=0,AC30,0),0),0)</f>
        <v>0</v>
      </c>
      <c r="AD64" s="86">
        <f>IF(Y8=0,IF(Z8=0,AD30,0),0)</f>
        <v>0</v>
      </c>
      <c r="AE64" s="86">
        <f>IF(Y8=0,IF(AB8=0,AE30,0),0)</f>
        <v>0</v>
      </c>
      <c r="AF64" s="86">
        <f>IF(Y8=0,AF30,0)</f>
        <v>0</v>
      </c>
      <c r="AG64" s="86">
        <f>IF(Y8=0,IF(Z8=0,IF(AA8=0,IF(AC8=0,AG30,0),0),0),0)</f>
        <v>0</v>
      </c>
      <c r="AH64" s="86">
        <f>IF(Y8=0,IF(Z8=0,IF(AA8=0,AH30,0),0),0)</f>
        <v>0</v>
      </c>
      <c r="AI64" s="86">
        <f>IF(Y8=0,IF(Z8=0,IF(AD8=0,AI30,0),0),0)</f>
        <v>0</v>
      </c>
      <c r="AJ64" s="86">
        <f>IF(Y8=0,IF(Z8=0,AJ30,0),0)</f>
        <v>0</v>
      </c>
      <c r="AK64" s="86">
        <f>IF(Y8=0,IF(AB8=0,IF(AE8=0,AK30,0),0),0)</f>
        <v>0</v>
      </c>
      <c r="AL64" s="86">
        <f>IF(Y8=0,IF(AB8=0,AL29,0),0)</f>
        <v>0</v>
      </c>
      <c r="AM64" s="86">
        <f>IF(Y8=0,IF(AF8=0,AM30,0),0)</f>
        <v>0</v>
      </c>
      <c r="AN64" s="86">
        <f>IF(Y8=0,AN30,0)</f>
        <v>0</v>
      </c>
      <c r="AO64" s="86">
        <f>IF(Y8=0,IF(Z8=0,IF(AA8=0,IF(AC8=0,IF(AG8=0,AO30,0),0),0),0),0)</f>
        <v>0</v>
      </c>
      <c r="AP64" s="86">
        <f>IF(Y8=0,IF(Z8=0,IF(AA8=0,IF(AB8=0,AP30,0),0),0),0)</f>
        <v>0</v>
      </c>
      <c r="AQ64" s="86">
        <f>IF(Y8=0,IF(Z8=0,IF(AA8=0,IF(AH8=0,AQ30,0),0),0),0)</f>
        <v>0</v>
      </c>
      <c r="AR64" s="86">
        <f>IF(Y8=0,IF(Z8=0,IF(AA8=0,AR30,0),0),0)</f>
        <v>0</v>
      </c>
      <c r="AS64" s="86">
        <f>IF(Y8=0,IF(Z8=0,IF(AD8=0,IF(AG8=0,IF(AH8=0,AS30,0),0),0),0),0)</f>
        <v>0</v>
      </c>
      <c r="AT64" s="86">
        <f>IF(Y8=0,IF(Z8=0,IF(AD8=0,AT30,0),0),0)</f>
        <v>0</v>
      </c>
      <c r="AU64" s="86">
        <f>IF(Y8=0,IF(Z8=0,IF(AJ8=0,AU30,0),0),0)</f>
        <v>0</v>
      </c>
      <c r="AV64" s="86">
        <f>IF(Y8=0,IF(Z8=0,AV30,0),0)</f>
        <v>0</v>
      </c>
      <c r="AW64" s="86">
        <f>IF(Y8=0,IF(AB8=0,IF(AE8=0,IF(AK8=0,AW30,0),0),0),0)</f>
        <v>0</v>
      </c>
      <c r="AX64" s="86">
        <f>IF(Y8=0,IF(AB8=0,IF(AD8=0,AX30,0),0),0)</f>
        <v>0</v>
      </c>
      <c r="AY64" s="86">
        <f>IF(Y8=0,IF(AB8=0,IF(AL8=0,AY30,0),0),0)</f>
        <v>0</v>
      </c>
      <c r="AZ64" s="86">
        <f>IF(Y8=0,IF(AB8=0,AZ30,0),0)</f>
        <v>0</v>
      </c>
      <c r="BA64" s="86">
        <f>IF(Y8=0,IF(AF8=0,IF(AM8=0,BA30,0),0),0)</f>
        <v>0</v>
      </c>
      <c r="BB64" s="86">
        <f>IF(Y8=0,IF(AF8=0,IF(AM8=0,BB30,0),0),0)</f>
        <v>0</v>
      </c>
      <c r="BC64" s="86">
        <f>IF(Y8=0,IF(AN8=0,BC30,0),0)</f>
        <v>0</v>
      </c>
      <c r="BD64" s="86">
        <f>IF(Y8=0,BD30,0)</f>
        <v>0</v>
      </c>
      <c r="BF64" s="114">
        <v>23</v>
      </c>
      <c r="BG64" s="112" t="str">
        <f>IF(OR(Y5=AU5,Z5=AU5),"",IF(OR(AA5=AU5,AB5=AU5),"",IF(OR(AC5=AU5,AD5=AU5),"",IF(OR(AE5=AU5,AF5=AU5),"",IF(OR(AG5=AU5,AH5=AU5),"",IF(OR(AI5=AU5,AJ5=AU5),"",IF(OR(AK5=AU5,AL5=AU5),"",IF(OR(AM5=AU5,AN5=AU5),"",IF(OR(AO5=AU5,AP5=AU5),"",IF(OR(AQ5=AU5,AR5=AU5),"",IF(OR(AS5=AU5,AT5=AU5),"",AU5)))))))))))</f>
        <v/>
      </c>
      <c r="BH64" s="67">
        <f>COUNTIF(Y73:BD73,BG64)</f>
        <v>20</v>
      </c>
      <c r="BI64" s="105">
        <f>SUMIF(Y73:BD73,BG64,Y85:BD85)</f>
        <v>0</v>
      </c>
      <c r="BJ64" s="133">
        <f t="shared" si="3"/>
        <v>0</v>
      </c>
      <c r="BK64" s="65">
        <f>RANK(BJ64,BJ42:BJ73)</f>
        <v>22</v>
      </c>
      <c r="BL64" s="65" t="str">
        <f t="shared" si="2"/>
        <v/>
      </c>
    </row>
    <row r="65" spans="1:64" ht="12" customHeight="1">
      <c r="B65" s="325"/>
      <c r="C65" s="118"/>
      <c r="D65" s="376"/>
      <c r="E65" s="377"/>
      <c r="F65" s="81"/>
      <c r="G65" s="118"/>
      <c r="H65" s="76"/>
      <c r="I65" s="321"/>
      <c r="J65" s="388" t="s">
        <v>126</v>
      </c>
      <c r="K65" s="389" t="str">
        <f>LOOKUP(E64,始祖牛ﾃﾞｰﾀ!$A$6:$A$6335,始祖牛ﾃﾞｰﾀ!$I$6:$I$6335)</f>
        <v>糸光◆</v>
      </c>
      <c r="L65" s="344"/>
      <c r="M65" s="345" t="str">
        <f>LOOKUP(K66,始祖牛ﾃﾞｰﾀ!$A$6:$A$6335,始祖牛ﾃﾞｰﾀ!$E$6:$E$6335)</f>
        <v>第１４茂</v>
      </c>
      <c r="N65" s="473">
        <v>6</v>
      </c>
      <c r="O65" s="463" t="str">
        <f ca="1">IF(BG261="","",LOOKUP(BG261,始祖牛ﾃﾞｰﾀ!$A$6:$A$6335,始祖牛ﾃﾞｰﾀ!$B$6:$B$6335))</f>
        <v>気高</v>
      </c>
      <c r="P65" s="464"/>
      <c r="Q65" s="465"/>
      <c r="V65" s="184"/>
      <c r="X65" s="80" t="s">
        <v>123</v>
      </c>
      <c r="Y65" s="86">
        <f>IF(Y10=0,IF(Y13=0,IF(Y19=0,Y31,0),0),0)</f>
        <v>0</v>
      </c>
      <c r="Z65" s="86">
        <f>IF(AND(Y10=0,Y13=0),IF(AND(Y19=0,Z10=0),IF(AND(Z13=0,Z19=0),Z31,0),0),0)</f>
        <v>0</v>
      </c>
      <c r="AA65" s="86">
        <f>IF(Y10=0,IF(Y13=0,IF(Y19=0,IF(Z10=0,IF(Z13=0,IF(Z19=0,AA31,0),0),0),0),0),0)</f>
        <v>0</v>
      </c>
      <c r="AB65" s="86">
        <f>IF(Y10=0,IF(Y13=0,IF(Y19=0,AB31,0),0),0)</f>
        <v>0</v>
      </c>
      <c r="AC65" s="86">
        <f>IF(AND(Y10=0,Y13=0),IF(AND(Y19=0,Z10=0),IF(AND(Z13=0,Z19=0),IF(AND(AA10=0,AA13=0),IF(AA19=0,AC31,0),0),0),0),0)</f>
        <v>0</v>
      </c>
      <c r="AD65" s="86">
        <f>IF(AND(Y10=0,Y13=0),IF(AND(Y19=0,Z10=0),IF(AND(Z13=0,Z19=0),AD31,0),0),0)</f>
        <v>0</v>
      </c>
      <c r="AE65" s="86">
        <f>IF(Y10=0,IF(Y13=0,IF(Y19=0,IF(AB10=0,IF(AB13=0,IF(AB19=0,AE31,0),0),0),0),0),0)</f>
        <v>0</v>
      </c>
      <c r="AF65" s="86">
        <f>IF(Y10=0,IF(Y13=0,IF(Y19=0,AF31,0),0),0)</f>
        <v>0</v>
      </c>
      <c r="AG65" s="86">
        <f>IF(AND(Y10=0,Y13=0),IF(AND(Y19=0,Z10=0),IF(AND(Z13=0,Z19=0),IF(AND(AA10=0,AA13=0),IF(AND(AA19=0,AC10=0),IF(AND(AC13=0,AC19=0),AG31,0),0),0),0),0),0)</f>
        <v>0</v>
      </c>
      <c r="AH65" s="86">
        <f>IF(AND(Y10=0,Y13=0),IF(AND(Y19=0,Z10=0),IF(AND(Z13=0,AA19=0),IF(AND(AA10=0,AA13=0),IF(Z19=0,AH31,0),0),0),0),0)</f>
        <v>0</v>
      </c>
      <c r="AI65" s="86">
        <f>IF(AND(Y10=0,Y13=0),IF(AND(Y19=0,Z10=0),IF(AND(Z13=0,Z19=0),IF(AND(AD10=0,AD13=0),IF(AD19=0,AI31,0),0),0),0),0)</f>
        <v>0</v>
      </c>
      <c r="AJ65" s="86">
        <f>IF(Y10=0,IF(Y13=0,IF(Y19=0,IF(Z10=0,IF(Z13=0,IF(Z19=0,AJ31,0),0),0),0),0),0)</f>
        <v>0</v>
      </c>
      <c r="AK65" s="86">
        <f>IF(AND(Y10=0,Y13=0),IF(AND(Y19=0,AB10=0),IF(AND(AB13=0,AB19=0),IF(AND(AE10=0,AE13=0),IF(AE19=0,AK31,0),0),0),0),0)</f>
        <v>0</v>
      </c>
      <c r="AL65" s="86">
        <f>IF(AND(Y10=0,Y13=0),IF(AND(Y19=0,AB10=0),IF(AND(AB13=0,AB19=0),AL31,0),0),0)</f>
        <v>0</v>
      </c>
      <c r="AM65" s="86">
        <f>IF(AND(Y10=0,Y13=0),IF(AND(Y19=0,AF10=0),IF(AND(AF13=0,AF19=0),AM31,0),0),0)</f>
        <v>0</v>
      </c>
      <c r="AN65" s="86">
        <f>IF(Y10=0,IF(Y13=0,IF(Y19=0,AN31,0),0),0)</f>
        <v>0</v>
      </c>
      <c r="AO65" s="86">
        <f>IF(AND(Y10=0,Y13=0),IF(AND(Y19=0,Z10=0),IF(AND(Z13=0,Z19=0),IF(AND(AA10=0,AA13=0),IF(AND(AA19=0,AC10=0),IF(AND(AC13=0,AC19=0),IF(AND(AG10=0,AG13=0),IF(AG19=0,AO31,0),0),0),0),0),0),0),0)</f>
        <v>0</v>
      </c>
      <c r="AP65" s="86">
        <f>IF(AND(Y10=0,Y13=0),IF(AND(Y19=0,Z10=0),IF(AND(Z13=0,Z19=0),IF(AND(AA10=0,AA13=0),IF(AND(AA19=0,AC10=0),IF(AND(AC13=0,AC19=0),AP31,0),0),0),0),0),0)</f>
        <v>0</v>
      </c>
      <c r="AQ65" s="86">
        <f>IF(AND(Y10=0,Y13=0),IF(AND(Y19=0,Z10=0),IF(AND(Z13=0,Z19=0),IF(AND(AA10=0,AA13=0),IF(AND(AA19=0,AC10=0),IF(AND(AC13=0,AC19=0),IF(AND(AH10=0,AH13=0),IF(AH19=0,AQ31,0),0),0),0),0),0),0),0)</f>
        <v>0</v>
      </c>
      <c r="AR65" s="86">
        <f>IF(AND(Y10=0,Y13=0),IF(AND(Y19=0,Z10=0),IF(AND(Z13=0,AA19=0),IF(AND(AA10=0,AA13=0),IF(Z19=0,AR31,0),0),0),0),0)</f>
        <v>0</v>
      </c>
      <c r="AS65" s="86">
        <f>IF(AND(Y10=0,Y13=0),IF(AND(Y19=0,Z10=0),IF(AND(Z13=0,Z19=0),IF(AND(AD10=0,AD13=0),IF(AND(AD19=0,AI10=0),IF(AND(AI13=0,AI19=0),AS31,0),0),0),0),0),0)</f>
        <v>0</v>
      </c>
      <c r="AT65" s="86">
        <f>IF(AND(Y10=0,Y13=0),IF(AND(Y19=0,Z10=0),IF(AND(Z13=0,Z19=0),IF(AND(AD10=0,AD13=0),IF(AD19=0,AT31,0),0),0),0),0)</f>
        <v>0</v>
      </c>
      <c r="AU65" s="86">
        <f>IF(AND(Y10=0,Y13=0),IF(AND(Y19=0,Z10=0),IF(AND(Z13=0,Z19=0),IF(AND(AJ13=0,AJ10=0),IF(AJ19=0,AU31,0),0),0),0),0)</f>
        <v>0</v>
      </c>
      <c r="AV65" s="86">
        <f>IF(Y10=0,IF(Y13=0,IF(Y19=0,IF(Z10=0,IF(Z13=0,IF(Z19=0,AV31,0),0),0),0),0),0)</f>
        <v>0</v>
      </c>
      <c r="AW65" s="86">
        <f>IF(AND(Y10=0,Y13=0),IF(AND(Y19=0,AB10=0),IF(AND(AB13=0,AB19=0),IF(AND(AE10=0,AE13=0),IF(AND(AE19=0,AK10=0),IF(AND(AK13=0,AK19=0),AW31,0),0),0),0),0),0)</f>
        <v>0</v>
      </c>
      <c r="AX65" s="86">
        <f>IF(AND(Y10=0,Y13=0),IF(AND(Y19=0,AB10=0),IF(AND(AB13=0,AB19=0),IF(AND(AE10=0,AE13=0),IF(AE19=0,AX31,0),0),0),0),0)</f>
        <v>0</v>
      </c>
      <c r="AY65" s="86">
        <f>IF(AND(Y10=0,Y13=0),IF(AND(Y19=0,AB10=0),IF(AND(AB13=0,AL19=0),IF(AND(AL10=0,AL13=0),IF(AB19=0,AY31,0),0),0),0),0)</f>
        <v>0</v>
      </c>
      <c r="AZ65" s="86">
        <f>IF(AND(Y10=0,Y13=0),IF(AND(Y19=0,AB10=0),IF(AND(AB13=0,AB19=0),AZ31,0),0),0)</f>
        <v>0</v>
      </c>
      <c r="BA65" s="86">
        <f>IF(AND(Y10=0,Y13=0),IF(AND(Y19=0,AF10=0),IF(AND(AF13=0,AF19=0),IF(AND(AM10=0,AM13=0),IF(AM19=0,BA31,0),0),0),0),0)</f>
        <v>0</v>
      </c>
      <c r="BB65" s="86">
        <f>IF(AND(Y10=0,Y13=0),IF(AND(Y19=0,AF10=0),IF(AND(AF13=0,AF19=0),BB31,0),0),0)</f>
        <v>0</v>
      </c>
      <c r="BC65" s="86">
        <f>IF(Y10=0,IF(Y13=0,IF(Y19=0,IF(AN10=0,IF(AN13=0,IF(AN19=0,BC31,0),0),0),0),0),0)</f>
        <v>0</v>
      </c>
      <c r="BD65" s="86">
        <f>IF(Y10=0,IF(Y13=0,IF(Y19=0,BD31,0),0),0)</f>
        <v>0</v>
      </c>
      <c r="BF65" s="114">
        <v>24</v>
      </c>
      <c r="BG65" s="112" t="str">
        <f>IF(OR(Y5=AV5,Z5=AV5),"",IF(OR(AA5=AV5,AB5=AV5),"",IF(OR(AC5=AV5,AD5=AV5),"",IF(OR(AE5=AV5,AF5=AV5),"",IF(OR(AG5=AV5,AH5=AV5),"",IF(OR(AI5=AV5,AJ5=AV5),"",IF(OR(AK5=AV5,AL5=AV5),"",IF(OR(AM5=AV5,AN5=AV5),"",IF(OR(AO5=AV5,AP5=AV5),"",IF(OR(AQ5=AV5,AR5=AV5),"",IF(OR(AS5=AV5,AT5=AV5),"",IF(AU5=AV5,"",AV5))))))))))))</f>
        <v/>
      </c>
      <c r="BH65" s="67">
        <f>COUNTIF(Y73:BD73,BG65)</f>
        <v>20</v>
      </c>
      <c r="BI65" s="105">
        <f>SUMIF(Y73:BD73,BG65,Y85:BD85)</f>
        <v>0</v>
      </c>
      <c r="BJ65" s="133">
        <f t="shared" si="3"/>
        <v>0</v>
      </c>
      <c r="BK65" s="65">
        <f>RANK(BJ65,BJ42:BJ73)</f>
        <v>22</v>
      </c>
      <c r="BL65" s="65" t="str">
        <f t="shared" si="2"/>
        <v/>
      </c>
    </row>
    <row r="66" spans="1:64" ht="12" customHeight="1">
      <c r="B66" s="325"/>
      <c r="C66" s="118"/>
      <c r="D66" s="376"/>
      <c r="E66" s="401"/>
      <c r="F66" s="88"/>
      <c r="G66" s="117"/>
      <c r="H66" s="88"/>
      <c r="I66" s="117"/>
      <c r="J66" s="79"/>
      <c r="K66" s="245" t="str">
        <f>LOOKUP(E64,始祖牛ﾃﾞｰﾀ!$A$6:$A$6335,始祖牛ﾃﾞｰﾀ!$H$6:$H$6335)</f>
        <v>いとひかり</v>
      </c>
      <c r="L66" s="250"/>
      <c r="M66" s="197" t="str">
        <f>LOOKUP(E64,始祖牛ﾃﾞｰﾀ!$A$6:$A$6335,始祖牛ﾃﾞｰﾀ!$K$6:$K$6335)</f>
        <v>晴美</v>
      </c>
      <c r="N66" s="475"/>
      <c r="O66" s="466"/>
      <c r="P66" s="467"/>
      <c r="Q66" s="468"/>
      <c r="V66" s="184"/>
      <c r="X66" s="80" t="s">
        <v>124</v>
      </c>
      <c r="Y66" s="86">
        <f>IF(Y10=0,IF(Y13=0,Y32,0),0)</f>
        <v>0</v>
      </c>
      <c r="Z66" s="86">
        <f>IF(Y10=0,IF(Y13=0,IF(Z10=0,IF(Z13=0,Z32,0),0),0),0)</f>
        <v>0</v>
      </c>
      <c r="AA66" s="86">
        <f>IF(Y10=0,IF(Y13=0,IF(Z10=0,IF(Z13=0,AA32,0),0),0),0)</f>
        <v>0</v>
      </c>
      <c r="AB66" s="86">
        <f>IF(Y10=0,AB32,0)</f>
        <v>0</v>
      </c>
      <c r="AC66" s="86">
        <f>IF(AND(Y10=0,Y13=0),IF(AND(Z10=0,Z13=0),IF(AND(AA10=0,AA13=0),AC32,0),0),0)</f>
        <v>0</v>
      </c>
      <c r="AD66" s="86">
        <f>IF(AND(Y10=0,Y13=0),IF(AND(Z10=0,Z13=0),AD32,0),0)</f>
        <v>0</v>
      </c>
      <c r="AE66" s="86">
        <f>IF(AND(Y10=0,Y13=0),IF(AND(AB10=0,AB13=0),AE32,0),0)</f>
        <v>0</v>
      </c>
      <c r="AF66" s="86">
        <f>IF(Y10=0,IF(Y13=0,AF32,0),0)</f>
        <v>0</v>
      </c>
      <c r="AG66" s="86">
        <f>IF(AND(Y10=0,Y13=0),IF(AND(Z10=0,Z13=0),IF(AND(AA10=0,AA13=0),IF(AND(AC10=0,AC13=0),AG32,0),0),0),0)</f>
        <v>0</v>
      </c>
      <c r="AH66" s="86">
        <f>IF(AND(Y10=0,Y13=0),IF(AND(Z10=0,Z13=0),IF(AND(AA10=0,AA13=0),AH32,0),0),0)</f>
        <v>0</v>
      </c>
      <c r="AI66" s="86">
        <f>IF(AND(Y10=0,Y13=0),IF(AND(Z10=0,Z13=0),IF(AND(AD10=0,AD13=0),AI32,0),0),0)</f>
        <v>0</v>
      </c>
      <c r="AJ66" s="86">
        <f>IF(AND(Y10=0,Y13=0),IF(AND(Z10=0,Z13=0),AJ32,0),0)</f>
        <v>0</v>
      </c>
      <c r="AK66" s="86">
        <f>IF(AND(Y10=0,Y13=0),IF(AND(AB10=0,AB13=0),IF(AND(AE10=0,AE13=0),AK32,0),0),0)</f>
        <v>0</v>
      </c>
      <c r="AL66" s="86">
        <f>IF(AND(Y10=0,Y13=0),IF(AND(AB10=0,AB13=0),IF(AND(AE10=0,AE13=0),AL32,0),0),0)</f>
        <v>0</v>
      </c>
      <c r="AM66" s="86">
        <f>IF(AND(Y10=0,Y13=0),IF(AND(AF10=0,AF13=0),AM32,0),0)</f>
        <v>0</v>
      </c>
      <c r="AN66" s="86">
        <f>IF(AND(Y10=0,Y13=0),AN32,0)</f>
        <v>0</v>
      </c>
      <c r="AO66" s="86">
        <f>IF(AND(Y13=0,Y10=0),IF(AND(Z10=0,Z13=0),IF(AND(AA10=0,AA13=0),IF(AND(AC10=0,AC13=0),IF(AND(AG10=0,AG13=0),AO32,0),0),0),0),0)</f>
        <v>0</v>
      </c>
      <c r="AP66" s="86">
        <f>IF(AND(Y10=0,Y13=0),IF(AND(Z10=0,Z13=0),IF(AND(AA10=0,AA13=0),IF(AND(AC10=0,AC13=0),AP32,0),0),0),0)</f>
        <v>0</v>
      </c>
      <c r="AQ66" s="86">
        <f>IF(AND(Y10=0,Y13=0),IF(AND(Z10=0,Z13=0),IF(AND(AD10=0,AD13=0),IF(AND(AH10=0,AH13=0),AQ32,0),0),0),0)</f>
        <v>0</v>
      </c>
      <c r="AR66" s="86">
        <f>IF(AND(Y10=0,Y13=0),IF(AND(Z10=0,Z13=0),IF(AND(AA10=0,AA13=0),AR32,0),0),0)</f>
        <v>0</v>
      </c>
      <c r="AS66" s="86">
        <f>IF(AND(Y10=0,Y13=0),IF(AND(Z10=0,Z13=0),IF(AND(AD10=0,AD13=Y82),IF(AND(AI10=0,AI13=0),AS32,0),0),0),0)</f>
        <v>0</v>
      </c>
      <c r="AT66" s="86">
        <f>IF(AND(Y10=0,Y13=0),IF(AND(Z13=0,Z10=0),IF(AND(AD10=0,AD13=0),AT32,0),0),0)</f>
        <v>0</v>
      </c>
      <c r="AU66" s="86">
        <f>IF(AND(Y10=0,Y13=0),IF(AND(AN10=0,AN13=0),AU32,0),0)</f>
        <v>0</v>
      </c>
      <c r="AV66" s="86">
        <f>IF(AND(Y13=0,Y10=0),IF(AND(Z10=0,Z13=0),AV32,0),0)</f>
        <v>0</v>
      </c>
      <c r="AW66" s="86">
        <f>IF(AND(Y10=0,Y13=0),IF(AND(AB10=0,AB13=0),IF(AND(AE10=0,AE13=0),IF(AND(AK10=0,AK13=0),AW32,0),0),0),0)</f>
        <v>0</v>
      </c>
      <c r="AX66" s="86">
        <f>IF(AND(Y10=0,Y13=0),IF(AND(AB10=0,AB13=0),IF(AND(AE13=0,AE10=0),AX32,0),0),0)</f>
        <v>0</v>
      </c>
      <c r="AY66" s="86">
        <f>IF(AND(Y10=0,Y13=0),IF(AND(AB10=0,AB13=0),IF(AND(AL10=0,AL13=0),AY32,0),0),0)</f>
        <v>0</v>
      </c>
      <c r="AZ66" s="86">
        <f>IF(AND(Y10=0,Y13=0),IF(AND(AB10=0,AB13=0),AZ32,0),0)</f>
        <v>0</v>
      </c>
      <c r="BA66" s="86">
        <f>IF(AND(Y10=0,Y13=0),IF(AND(AB10=0,AB13=0),IF(AND(AF10=0,AF13=0),IF(AND(AM10=0,AM13=0),BA32,0),0),0),0)</f>
        <v>0</v>
      </c>
      <c r="BB66" s="86">
        <f>IF(AND(Y10=0,Y13=0),IF(AND(AF10=0,AF13=0),BB32,0),0)</f>
        <v>0</v>
      </c>
      <c r="BC66" s="86">
        <f>IF(AND(Y13=0,Y10=0),IF(AND(AN10=0,AN13=0),BC32,0),0)</f>
        <v>0</v>
      </c>
      <c r="BD66" s="86">
        <f>IF(AND(Y10=0,Y13=0),BD32,0)</f>
        <v>0</v>
      </c>
      <c r="BF66" s="114">
        <v>25</v>
      </c>
      <c r="BG66" s="112" t="str">
        <f>IF(OR(Y5=AW5,Z5=AW5),"",IF(OR(AA5=AW5,AB5=AW5),"",IF(OR(AC5=AW5,AD5=AW5),"",IF(OR(AE5=AW5,AF5=AW5),"",IF(OR(AG5=AW5,AH5=AW5),"",IF(OR(AI5=AW5,AJ5=AW5),"",IF(OR(AK5=AW5,AL5=AW5),"",IF(OR(AM5=AW5,AN5=AW5),"",IF(OR(AO5=AW5,AP5=AW5),"",IF(OR(AQ5=AW5,AR5=AW5),"",IF(OR(AS5=AW5,AT5=AW5),"",IF(OR(AU5=AW5,AV5=AW5),"",AW5))))))))))))</f>
        <v>だい５えいこう</v>
      </c>
      <c r="BH66" s="67">
        <f>COUNTIF(Y73:BD73,BG66)</f>
        <v>0</v>
      </c>
      <c r="BI66" s="105">
        <f>SUMIF(Y73:BD73,BG66,Y85:BD85)</f>
        <v>0</v>
      </c>
      <c r="BJ66" s="133">
        <f t="shared" si="3"/>
        <v>7</v>
      </c>
      <c r="BK66" s="65">
        <f>RANK(BJ66,BJ42:BJ73)</f>
        <v>20</v>
      </c>
      <c r="BL66" s="65" t="str">
        <f t="shared" si="2"/>
        <v/>
      </c>
    </row>
    <row r="67" spans="1:64" ht="12" customHeight="1">
      <c r="B67" s="325"/>
      <c r="C67" s="118"/>
      <c r="D67" s="76"/>
      <c r="E67" s="394"/>
      <c r="F67" s="83" t="s">
        <v>106</v>
      </c>
      <c r="G67" s="71"/>
      <c r="H67" s="243" t="s">
        <v>113</v>
      </c>
      <c r="I67" s="189" t="str">
        <f>LOOKUP(G70,始祖牛ﾃﾞｰﾀ!$A$6:$A$6335,始祖牛ﾃﾞｰﾀ!$E$6:$E$6335)</f>
        <v>平茂勝</v>
      </c>
      <c r="J67" s="77" t="s">
        <v>127</v>
      </c>
      <c r="K67" s="244" t="str">
        <f>LOOKUP(I68,始祖牛ﾃﾞｰﾀ!$A$6:$A$6335,始祖牛ﾃﾞｰﾀ!$E$6:$E$6335)</f>
        <v>第２０平茂</v>
      </c>
      <c r="L67" s="251"/>
      <c r="M67" s="252" t="str">
        <f>LOOKUP(K68,始祖牛ﾃﾞｰﾀ!$A$6:$A$6335,始祖牛ﾃﾞｰﾀ!$E$6:$E$6335)</f>
        <v>気高</v>
      </c>
      <c r="N67" s="473">
        <v>7</v>
      </c>
      <c r="O67" s="463" t="str">
        <f ca="1">IF(BG262="","",LOOKUP(BG262,始祖牛ﾃﾞｰﾀ!$A$6:$A$6335,始祖牛ﾃﾞｰﾀ!$B$6:$B$6335))</f>
        <v/>
      </c>
      <c r="P67" s="464"/>
      <c r="Q67" s="465"/>
      <c r="V67" s="184"/>
      <c r="X67" s="80" t="s">
        <v>125</v>
      </c>
      <c r="Y67" s="86">
        <f>IF(Y10=0,IF(Y20=0,Y33,0),0)</f>
        <v>0</v>
      </c>
      <c r="Z67" s="86">
        <f>IF(Y10=0,IF(Y20=0,IF(Z10=0,IF(Z20=0,Z33,0),0),0),0)</f>
        <v>0</v>
      </c>
      <c r="AA67" s="86">
        <f>IF(Y10=0,IF(Y20=0,IF(Z10=0,IF(Z20=0,AA33,0),0),0),0)</f>
        <v>0</v>
      </c>
      <c r="AB67" s="86">
        <f>IF(Y10=0,AB33,0)</f>
        <v>0</v>
      </c>
      <c r="AC67" s="86">
        <f>IF(AND(Y10=0,Y20=0),IF(AND(Z10=0,Z20=0),IF(AND(AA10=0,AA20=0),AC33,0),0),0)</f>
        <v>0</v>
      </c>
      <c r="AD67" s="86">
        <f>IF(AND(Y10=0,Y20=0),IF(AND(Z10=0,Z20=0),AD33,0),0)</f>
        <v>0</v>
      </c>
      <c r="AE67" s="86">
        <f>IF(AND(Y10=0,Y20=0),IF(AND(AB10=0,AB20=0),AE33,0),0)</f>
        <v>0</v>
      </c>
      <c r="AF67" s="86">
        <f>IF(Y10=0,IF(Y20=0,AF33,0),0)</f>
        <v>0</v>
      </c>
      <c r="AG67" s="86">
        <f>IF(AND(Y10=0,Y20=0),IF(AND(Z10=0,Z20=0),IF(AND(AA10=0,AA20=0),IF(AND(AC10=0,AC20=0),AG33,0),0),0),0)</f>
        <v>0</v>
      </c>
      <c r="AH67" s="86">
        <f>IF(AND(Y10=0,Y20=0),IF(AND(Z10=0,Z20=0),IF(AND(AA10=0,AA20=0),AH33,0),0),0)</f>
        <v>0</v>
      </c>
      <c r="AI67" s="86">
        <f>IF(AND(Y10=0,Y20=0),IF(AND(Z10=0,Z20=0),IF(AND(AD10=0,AD20=0),AI33,0),0),0)</f>
        <v>0</v>
      </c>
      <c r="AJ67" s="86">
        <f>IF(AND(Y10=0,Y20=0),IF(AND(Z10=0,Z20=0),AJ33,0),0)</f>
        <v>0</v>
      </c>
      <c r="AK67" s="86">
        <f>IF(AND(Y10=0,Y20=0),IF(AND(AB10=0,AB20=0),IF(AND(AE10=0,AE20=0),AK33,0),0),0)</f>
        <v>0</v>
      </c>
      <c r="AL67" s="86">
        <f>IF(AND(Y10=0,Y20=0),IF(AND(AB10=0,AB20=0),IF(AND(AE10=0,AE20=0),AL33,0),0),0)</f>
        <v>0</v>
      </c>
      <c r="AM67" s="86">
        <f>IF(AND(Y10=0,Y20=0),IF(AND(AF10=0,AF20=0),AM33,0),0)</f>
        <v>0</v>
      </c>
      <c r="AN67" s="86">
        <f>IF(AND(Y10=0,Y20=0),AN33,0)</f>
        <v>0</v>
      </c>
      <c r="AO67" s="86">
        <f>IF(AND(Y20=0,Y10=0),IF(AND(Z10=0,Z20=0),IF(AND(AA10=0,AA20=0),IF(AND(AC10=0,AC20=0),IF(AND(AG10=0,AG20=0),AO33,0),0),0),0),0)</f>
        <v>0</v>
      </c>
      <c r="AP67" s="86">
        <f>IF(AND(Y10=0,Y20=0),IF(AND(Z10=0,Z20=0),IF(AND(AA10=0,AA20=0),IF(AND(AG10=0,AG20=0),AP33,0),0),0),0)</f>
        <v>0</v>
      </c>
      <c r="AQ67" s="86">
        <f>IF(AND(Y10=0,Y20=0),IF(AND(Z10=0,Z20=0),IF(AND(AD10=0,AD20=0),IF(AND(AH10=0,AH20=0),AQ33,0),0),0),0)</f>
        <v>0</v>
      </c>
      <c r="AR67" s="86">
        <f>IF(AND(Y10=0,Y20=0),IF(AND(Z10=0,Z20=0),IF(AND(AA10=0,AA20=0),AR33,0),0),0)</f>
        <v>0</v>
      </c>
      <c r="AS67" s="86">
        <f>IF(AND(Y10=0,Y20=0),IF(AND(Z10=0,Z20=0),IF(AND(AD10=0,AD20=0),IF(AND(AI10=0,AI20=0),AS33,0),0),0),0)</f>
        <v>11</v>
      </c>
      <c r="AT67" s="86">
        <f>IF(AND(Y10=0,Y20=0),IF(AND(Z20=0,Z10=0),IF(AND(AD10=0,AD20=0),AT33,0),0),0)</f>
        <v>0</v>
      </c>
      <c r="AU67" s="86">
        <f>IF(AND(Y10=0,Y20=0),IF(AND(AJ10=0,AJ20=0),AU33,0),0)</f>
        <v>11</v>
      </c>
      <c r="AV67" s="86">
        <f>IF(AND(Y20=0,Y10=0),IF(AND(Z10=0,Z20=0),AV33,0),0)</f>
        <v>0</v>
      </c>
      <c r="AW67" s="86">
        <f>IF(AND(Y10=0,Y20=0),IF(AND(AB10=0,AB20=0),IF(AND(AE10=0,AE20=0),IF(AND(AK10=0,AK20=0),AW33,0),0),0),0)</f>
        <v>0</v>
      </c>
      <c r="AX67" s="86">
        <f>IF(AND(Y10=0,Y20=0),IF(AND(AB10=0,AB20=0),IF(AND(AE20=0,AE10=0),AX33,0),0),0)</f>
        <v>0</v>
      </c>
      <c r="AY67" s="86">
        <f>IF(AND(Y10=0,Y20=0),IF(AND(AB10=0,AB20=0),IF(AND(AL10=0,AL20=0),AY33,0),0),0)</f>
        <v>0</v>
      </c>
      <c r="AZ67" s="86">
        <f>IF(AND(Y10=0,Y20=0),IF(AND(AB10=0,AB20=0),AZ33,0),0)</f>
        <v>0</v>
      </c>
      <c r="BA67" s="86">
        <f>IF(AND(Y10=0,Y20=0),IF(AND(AB10=0,AB20=0),IF(AND(AF10=0,AF20=0),IF(AND(AM10=0,AM20=0),BA33,0),0),0),0)</f>
        <v>0</v>
      </c>
      <c r="BB67" s="86">
        <f>IF(AND(Y10=0,Y20=0),IF(AND(AF10=0,AF20=0),BB33,0),0)</f>
        <v>0</v>
      </c>
      <c r="BC67" s="86">
        <f>IF(AND(Y20=0,Y10=0),IF(AND(AN10=0,AN20=0),BC33,0),0)</f>
        <v>0</v>
      </c>
      <c r="BD67" s="86">
        <f>IF(AND(Y10=0,Y20=0),BD33,0)</f>
        <v>0</v>
      </c>
      <c r="BF67" s="114">
        <v>26</v>
      </c>
      <c r="BG67" s="112" t="str">
        <f>IF(OR(Y5=AX5,Z5=AX5),"",IF(OR(AA5=AX5,AB5=AX5),"",IF(OR(AC5=AX5,AD5=AX5),"",IF(OR(AE5=AX5,AF5=AX5),"",IF(OR(AG5=AX5,AH5=AX5),"",IF(OR(AI5=AX5,AJ5=AX5),"",IF(OR(AK5=AX5,AL5=AX5),"",IF(OR(AM5=AX5,AN5=AX5),"",IF(OR(AO5=AX5,AP5=AX5),"",IF(OR(AQ5=AX5,AR5=AX5),"",IF(OR(AS5=AX5,AT5=AX5),"",IF(OR(AU5=AX5,AV5=AX5),"",IF(AW5=AX5,"",AX5)))))))))))))</f>
        <v/>
      </c>
      <c r="BH67" s="67">
        <f>COUNTIF(Y73:BD73,BG67)</f>
        <v>20</v>
      </c>
      <c r="BI67" s="105">
        <f>SUMIF(Y73:BD73,BG67,Y85:BD85)</f>
        <v>0</v>
      </c>
      <c r="BJ67" s="133">
        <f t="shared" si="3"/>
        <v>0</v>
      </c>
      <c r="BK67" s="65">
        <f>RANK(BJ67,BJ42:BJ73)</f>
        <v>22</v>
      </c>
      <c r="BL67" s="65" t="str">
        <f t="shared" si="2"/>
        <v/>
      </c>
    </row>
    <row r="68" spans="1:64" ht="12" customHeight="1">
      <c r="B68" s="325"/>
      <c r="C68" s="118"/>
      <c r="D68" s="81"/>
      <c r="E68" s="118"/>
      <c r="F68" s="516" t="str">
        <f>I4</f>
        <v>勝忠平</v>
      </c>
      <c r="G68" s="517"/>
      <c r="H68" s="81"/>
      <c r="I68" s="190" t="str">
        <f>LOOKUP(G70,始祖牛ﾃﾞｰﾀ!$A$6:$A$6335,始祖牛ﾃﾞｰﾀ!$D$6:$D$6335)</f>
        <v>ひらしげかつ</v>
      </c>
      <c r="J68" s="78"/>
      <c r="K68" s="245" t="str">
        <f>LOOKUP(I68,始祖牛ﾃﾞｰﾀ!$A$6:$A$6335,始祖牛ﾃﾞｰﾀ!$D$6:$D$6335)</f>
        <v>だい２０ひらしげ</v>
      </c>
      <c r="L68" s="250"/>
      <c r="M68" s="197" t="str">
        <f>LOOKUP(I68,始祖牛ﾃﾞｰﾀ!$A$6:$A$6335,始祖牛ﾃﾞｰﾀ!$G$6:$G$6335)</f>
        <v>宝勝</v>
      </c>
      <c r="N68" s="475"/>
      <c r="O68" s="466"/>
      <c r="P68" s="467"/>
      <c r="Q68" s="468"/>
      <c r="V68" s="184"/>
      <c r="X68" s="80" t="s">
        <v>126</v>
      </c>
      <c r="Y68" s="86">
        <f>IF(Y10=0,Y34,0)</f>
        <v>0</v>
      </c>
      <c r="Z68" s="86">
        <f>IF(AND(Y10=0,Z10=0),Z34,0)</f>
        <v>0</v>
      </c>
      <c r="AA68" s="86">
        <f>IF(AND(Y10=0,Z10=0),IF(AA10=0,AA34,0),0)</f>
        <v>0</v>
      </c>
      <c r="AB68" s="86">
        <f>IF(AND(Y10=0,AB10=0),AB34,0)</f>
        <v>0</v>
      </c>
      <c r="AC68" s="86">
        <f>IF(Y10=0,IF(Z10=0,IF(AA10=0,AC34,0),0),0)</f>
        <v>0</v>
      </c>
      <c r="AD68" s="86">
        <f>IF(Y10=0,IF(Z10=0,AD34,0),0)</f>
        <v>0</v>
      </c>
      <c r="AE68" s="86">
        <f>IF(Y10=0,IF(AB10=0,AE34,0),0)</f>
        <v>0</v>
      </c>
      <c r="AF68" s="86">
        <f>IF(Y10=0,AF34,0)</f>
        <v>0</v>
      </c>
      <c r="AG68" s="86">
        <f>IF(Y10=0,IF(Z10=0,IF(AA10=0,IF(AC10=0,AG34,0),0),0),0)</f>
        <v>0</v>
      </c>
      <c r="AH68" s="86">
        <f>IF(Y10=0,IF(Z10=0,IF(AA10=0,AH34,0),0),0)</f>
        <v>0</v>
      </c>
      <c r="AI68" s="86">
        <f>IF(Y10=0,IF(Z10=0,IF(AD10=0,AI34,0),0),0)</f>
        <v>0</v>
      </c>
      <c r="AJ68" s="86">
        <f>IF(Y10=0,IF(Z10=0,AJ34,0),0)</f>
        <v>0</v>
      </c>
      <c r="AK68" s="86">
        <f>IF(Y10=0,IF(AB10=0,IF(AE10=0,AK34,0),0),0)</f>
        <v>0</v>
      </c>
      <c r="AL68" s="86">
        <f>IF(Y10=0,IF(AB10=0,AL34,0),0)</f>
        <v>0</v>
      </c>
      <c r="AM68" s="86">
        <f>IF(Y10=0,IF(AF10=0,AM34,0),0)</f>
        <v>0</v>
      </c>
      <c r="AN68" s="86">
        <f>IF(Y10=0,AN34,0)</f>
        <v>0</v>
      </c>
      <c r="AO68" s="86">
        <f>IF(Y10=0,IF(Z10=0,IF(AA10=0,IF(AC10=0,IF(AG10=0,AO34,0),0),0),0),0)</f>
        <v>0</v>
      </c>
      <c r="AP68" s="86">
        <f>IF(Y10=0,IF(Z10=0,IF(AA10=0,IF(AB10=0,AP34,0),0),0),0)</f>
        <v>0</v>
      </c>
      <c r="AQ68" s="86">
        <f>IF(Y10=0,IF(Z10=0,IF(AA10=0,IF(AH10=0,AQ34,0),0),0),0)</f>
        <v>0</v>
      </c>
      <c r="AR68" s="86">
        <f>IF(Y10=0,IF(Z10=0,IF(AA10=0,AR34,0),0),0)</f>
        <v>0</v>
      </c>
      <c r="AS68" s="86">
        <f>IF(Y10=0,IF(Z10=0,IF(AD10=0,IF(AG10=0,IF(AH10=0,AS34,0),0),0),0),0)</f>
        <v>0</v>
      </c>
      <c r="AT68" s="86">
        <f>IF(Y10=0,IF(Z10=0,IF(AD10=0,AT34,0),0),0)</f>
        <v>0</v>
      </c>
      <c r="AU68" s="86">
        <f>IF(Y10=0,IF(Z10=0,IF(AJ10=0,AU34,0),0),0)</f>
        <v>0</v>
      </c>
      <c r="AV68" s="86">
        <f>IF(Y10=0,IF(Z10=0,AV34,0),0)</f>
        <v>0</v>
      </c>
      <c r="AW68" s="86">
        <f>IF(Y10=0,IF(AB10=0,IF(AE10=0,IF(AK10=0,AW34,0),0),0),0)</f>
        <v>0</v>
      </c>
      <c r="AX68" s="86">
        <f>IF(Y10=0,IF(AB10=0,IF(AD10=0,AX34,0),0),0)</f>
        <v>0</v>
      </c>
      <c r="AY68" s="86">
        <f>IF(Y10=0,IF(AB10=0,IF(AL10=0,AY34,0),0),0)</f>
        <v>0</v>
      </c>
      <c r="AZ68" s="86">
        <f>IF(Y10=0,IF(AB10=0,AZ34,0),0)</f>
        <v>0</v>
      </c>
      <c r="BA68" s="86">
        <f>IF(Y10=0,IF(AF10=0,IF(AM10=0,BA34,0),0),0)</f>
        <v>0</v>
      </c>
      <c r="BB68" s="86">
        <f>IF(Y10=0,IF(AF10=0,IF(AM10=0,BB34,0),0),0)</f>
        <v>0</v>
      </c>
      <c r="BC68" s="86">
        <f>IF(Y10=0,IF(AN10=0,BC34,0),0)</f>
        <v>0</v>
      </c>
      <c r="BD68" s="86">
        <f>IF(Y10=0,BD34,0)</f>
        <v>0</v>
      </c>
      <c r="BF68" s="114">
        <v>27</v>
      </c>
      <c r="BG68" s="112" t="str">
        <f>IF(OR(Y5=AY5,Z5=AY5),"",IF(OR(AA5=AY5,AB5=AY5),"",IF(OR(AC5=AY5,AD5=AY5),"",IF(OR(AE5=AY5,AF5=AY5),"",IF(OR(AG5=AY5,AH5=AY5),"",IF(OR(AI5=AY5,AJ5=AY5),"",IF(OR(AK5=AY5,AL5=AY5),"",IF(OR(AM5=AY5,AN5=AY5),"",IF(OR(AO5=AY5,AP5=AY5),"",IF(OR(AQ5=AY5,AR5=AY5),"",IF(OR(AS5=AY5,AT5=AY5),"",IF(OR(AU5=AY5,AV5=AY5),"",IF(OR(AW5=AY5,AX5=AY5),"",AY5)))))))))))))</f>
        <v/>
      </c>
      <c r="BH68" s="67">
        <f>COUNTIF(Y73:BD73,BG68)</f>
        <v>20</v>
      </c>
      <c r="BI68" s="105">
        <f>SUMIF(Y73:BD73,BG68,Y85:BD85)</f>
        <v>0</v>
      </c>
      <c r="BJ68" s="133">
        <f t="shared" si="3"/>
        <v>0</v>
      </c>
      <c r="BK68" s="65">
        <f>RANK(BJ68,BJ42:BJ73)</f>
        <v>22</v>
      </c>
      <c r="BL68" s="65" t="str">
        <f t="shared" si="2"/>
        <v/>
      </c>
    </row>
    <row r="69" spans="1:64" ht="12" customHeight="1">
      <c r="B69" s="325"/>
      <c r="C69" s="118"/>
      <c r="D69" s="81"/>
      <c r="E69" s="118"/>
      <c r="F69" s="516"/>
      <c r="G69" s="516"/>
      <c r="H69" s="76"/>
      <c r="I69" s="321"/>
      <c r="J69" s="77" t="s">
        <v>128</v>
      </c>
      <c r="K69" s="244" t="str">
        <f>LOOKUP(G70,始祖牛ﾃﾞｰﾀ!$A$6:$A$6335,始祖牛ﾃﾞｰﾀ!$G$6:$G$6335)</f>
        <v>忠福</v>
      </c>
      <c r="L69" s="251"/>
      <c r="M69" s="252" t="str">
        <f>LOOKUP(K70,始祖牛ﾃﾞｰﾀ!$A$6:$A$6335,始祖牛ﾃﾞｰﾀ!$E$6:$E$6335)</f>
        <v>安美土井</v>
      </c>
      <c r="N69" s="473">
        <v>8</v>
      </c>
      <c r="O69" s="463" t="str">
        <f ca="1">IF(BG263="","",LOOKUP(BG263,始祖牛ﾃﾞｰﾀ!$A$6:$A$6335,始祖牛ﾃﾞｰﾀ!$B$6:$B$6335))</f>
        <v/>
      </c>
      <c r="P69" s="464"/>
      <c r="Q69" s="465"/>
      <c r="V69" s="184"/>
      <c r="W69" s="106"/>
      <c r="X69" s="80" t="s">
        <v>127</v>
      </c>
      <c r="Y69" s="86">
        <f>IF(Y14=0,IF(Y21=0,Y35,0),0)</f>
        <v>0</v>
      </c>
      <c r="Z69" s="86">
        <f>IF(Y14=0,IF(Y21=0,IF(Z14=0,IF(Z21=0,Z35,0),0),0),0)</f>
        <v>0</v>
      </c>
      <c r="AA69" s="86">
        <f>IF(Y14=0,IF(Y21=0,IF(Z14=0,IF(Z21=0,AA35,0),0),0),0)</f>
        <v>0</v>
      </c>
      <c r="AB69" s="86">
        <f>IF(Y14=0,AB35,0)</f>
        <v>0</v>
      </c>
      <c r="AC69" s="86">
        <f>IF(AND(Y14=0,Y21=0),IF(AND(Z14=0,Z21=0),IF(AND(AA14=0,AA21=0),AC35,0),0),0)</f>
        <v>0</v>
      </c>
      <c r="AD69" s="86">
        <f>IF(AND(Y14=0,Y21=0),IF(AND(Z14=0,Z21=0),AD35,0),0)</f>
        <v>0</v>
      </c>
      <c r="AE69" s="86">
        <f>IF(AND(Y14=0,Y21=0),IF(AND(AB14=0,AB21=0),AE35,0),0)</f>
        <v>0</v>
      </c>
      <c r="AF69" s="86">
        <f>IF(Y14=0,IF(Y21=0,AF35,0),0)</f>
        <v>0</v>
      </c>
      <c r="AG69" s="86">
        <f>IF(AND(Y14=0,Y21=0),IF(AND(Z14=0,Z21=0),IF(AND(AA14=0,AA21=0),IF(AND(AC14=0,AC21=0),AG35,0),0),0),0)</f>
        <v>0</v>
      </c>
      <c r="AH69" s="86">
        <f>IF(AND(Y14=0,Y21=0),IF(AND(Z14=0,Z21=0),IF(AND(AA14=0,AA21=0),AH35,0),0),0)</f>
        <v>0</v>
      </c>
      <c r="AI69" s="86">
        <f>IF(AND(Y14=0,Y21=0),IF(AND(Z14=0,Z21=0),IF(AND(AD14=0,AD21=0),AI35,0),0),0)</f>
        <v>0</v>
      </c>
      <c r="AJ69" s="86">
        <f>IF(AND(Y14=0,Y21=0),IF(AND(Z14=0,Z21=0),AJ35,0),0)</f>
        <v>0</v>
      </c>
      <c r="AK69" s="86">
        <f>IF(AND(Y14=0,Y21=0),IF(AND(AB14=0,AB21=0),IF(AND(AE14=0,AE21=0),AK35,0),0),0)</f>
        <v>0</v>
      </c>
      <c r="AL69" s="86">
        <f>IF(AND(Y14=0,Y21=0),IF(AND(AB14=0,AB21=0),IF(AND(AE14=0,AE21=0),AL35,0),0),0)</f>
        <v>0</v>
      </c>
      <c r="AM69" s="86">
        <f>IF(AND(Y14=0,Y21=0),IF(AND(AF14=0,AF21=0),AM35,0),0)</f>
        <v>0</v>
      </c>
      <c r="AN69" s="86">
        <f>IF(AND(Y14=0,Y21=0),AN35,0)</f>
        <v>10</v>
      </c>
      <c r="AO69" s="86">
        <f>IF(AND(Y21=0,Y14=0),IF(AND(Z14=0,Z21=0),IF(AND(AA14=0,AA21=0),IF(AND(AC14=0,AC21=0),IF(AND(AG14=0,AG21=0),AO35,0),0),0),0),0)</f>
        <v>0</v>
      </c>
      <c r="AP69" s="86">
        <f>IF(AND(Y14=0,Y21=0),IF(AND(Z14=0,Z21=0),IF(AND(AA14=0,AA21=0),IF(AND(AG14=0,AG21=0),AP35,0),0),0),0)</f>
        <v>0</v>
      </c>
      <c r="AQ69" s="86">
        <f>IF(AND(Y14=0,Y21=0),IF(AND(Z14=0,Z21=0),IF(AND(AD14=0,AD21=0),IF(AND(AH14=0,AH21=0),AQ35,0),0),0),0)</f>
        <v>0</v>
      </c>
      <c r="AR69" s="86">
        <f>IF(AND(Y14=0,Y21=0),IF(AND(Z14=0,Z21=0),IF(AND(AA14=0,AA21=0),AR35,0),0),0)</f>
        <v>0</v>
      </c>
      <c r="AS69" s="86">
        <f>IF(AND(Y14=0,Y21=0),IF(AND(Z14=0,Z21=0),IF(AND(AD14=0,AD21=0),IF(AND(AI14=0,AI21=0),AS35,0),0),0),0)</f>
        <v>0</v>
      </c>
      <c r="AT69" s="86">
        <f>IF(AND(Y14=0,Y21=0),IF(AND(Z21=0,Z14=0),IF(AND(AD14=0,AD21=0),AT35,0),0),0)</f>
        <v>0</v>
      </c>
      <c r="AU69" s="86">
        <f>IF(AND(Y14=0,Y21=0),IF(AND(Z14=0,Z21=0),IF(AND(AJ14=0,AJ21=0),AU35,0),0),0)</f>
        <v>0</v>
      </c>
      <c r="AV69" s="86">
        <f>IF(AND(Y21=0,Y14=0),IF(AND(Z14=0,Z21=0),AV35,0),0)</f>
        <v>11</v>
      </c>
      <c r="AW69" s="86">
        <f>IF(AND(Y14=0,Y21=0),IF(AND(AB14=0,AB21=0),IF(AND(AE14=0,AE21=0),IF(AND(AK14=0,AK21=0),AW35,0),0),0),0)</f>
        <v>0</v>
      </c>
      <c r="AX69" s="86">
        <f>IF(AND(Y14=0,Y21=0),IF(AND(AB14=0,AB21=0),IF(AND(AE21=0,AE14=0),AX35,0),0),0)</f>
        <v>11</v>
      </c>
      <c r="AY69" s="86">
        <f>IF(AND(Y14=0,Y21=0),IF(AND(AB14=0,AB21=0),IF(AND(AL14=0,AL21=0),AY35,0),0),0)</f>
        <v>0</v>
      </c>
      <c r="AZ69" s="86">
        <f>IF(AND(Y14=0,Y21=0),IF(AND(AB14=0,AB21=0),AZ35,0),0)</f>
        <v>0</v>
      </c>
      <c r="BA69" s="86">
        <f>IF(AND(Y14=0,Y21=0),IF(AND(AB14=0,AB21=0),IF(AND(AF14=0,AF21=0),IF(AND(AM14=0,AM21=0),BA35,0),0),0),0)</f>
        <v>0</v>
      </c>
      <c r="BB69" s="86">
        <f>IF(AND(Y14=0,Y21=0),IF(AND(AF14=0,AF21=0),BB35,0),0)</f>
        <v>0</v>
      </c>
      <c r="BC69" s="86">
        <f>IF(AND(Y21=0,Y14=0),IF(AND(AN14=0,AN21=0),BC35,0),0)</f>
        <v>0</v>
      </c>
      <c r="BD69" s="86">
        <f>IF(AND(Y14=0,Y21=0),BD35,0)</f>
        <v>0</v>
      </c>
      <c r="BF69" s="114">
        <v>28</v>
      </c>
      <c r="BG69" s="112" t="str">
        <f>IF(OR(Y5=AZ5,Z5=AZ5),"",IF(OR(AA5=AZ5,AB5=AZ5),"",IF(OR(AC5=AZ5,AD5=AZ5),"",IF(OR(AE5=AZ5,AF5=AZ5),"",IF(OR(AG5=AZ5,AH5=AZ5),"",IF(OR(AI5=AZ5,AJ5=AZ5),"",IF(OR(AK5=AZ5,AL5=AZ5),"",IF(OR(AM5=AZ5,AN5=AZ5),"",IF(OR(AO5=AZ5,AP5=AZ5),"",IF(OR(AQ5=AZ5,AR5=AZ5),"",IF(OR(AS5=AZ5,AT5=AZ5),"",IF(OR(AU5=AZ5,AV5=AZ5),"",IF(OR(AW5=AZ5,AX5=AZ5),"",IF(AY5=AZ5,"",AZ5))))))))))))))</f>
        <v/>
      </c>
      <c r="BH69" s="67">
        <f>COUNTIF(Y73:BD73,BG69)</f>
        <v>20</v>
      </c>
      <c r="BI69" s="105">
        <f>SUMIF(Y73:BD73,BG69,Y85:BD85)</f>
        <v>0</v>
      </c>
      <c r="BJ69" s="133">
        <f t="shared" si="3"/>
        <v>0</v>
      </c>
      <c r="BK69" s="65">
        <f>RANK(BJ69,BJ42:BJ73)</f>
        <v>22</v>
      </c>
      <c r="BL69" s="65" t="str">
        <f t="shared" si="2"/>
        <v/>
      </c>
    </row>
    <row r="70" spans="1:64" ht="12" customHeight="1">
      <c r="B70" s="325"/>
      <c r="C70" s="118"/>
      <c r="D70" s="81"/>
      <c r="E70" s="118"/>
      <c r="F70" s="83"/>
      <c r="G70" s="195" t="str">
        <f>I5</f>
        <v>かつただひら</v>
      </c>
      <c r="H70" s="88"/>
      <c r="I70" s="117"/>
      <c r="J70" s="79"/>
      <c r="K70" s="245" t="str">
        <f>LOOKUP(G70,始祖牛ﾃﾞｰﾀ!$A$6:$A$6335,始祖牛ﾃﾞｰﾀ!$F$6:$F$6335)</f>
        <v>ただふく</v>
      </c>
      <c r="L70" s="250"/>
      <c r="M70" s="197" t="str">
        <f>LOOKUP(G70,始祖牛ﾃﾞｰﾀ!$A$6:$A$6335,始祖牛ﾃﾞｰﾀ!$I$6:$I$6335)</f>
        <v>第２０平茂</v>
      </c>
      <c r="N70" s="475"/>
      <c r="O70" s="466"/>
      <c r="P70" s="467"/>
      <c r="Q70" s="468"/>
      <c r="V70" s="184"/>
      <c r="W70" s="106"/>
      <c r="X70" s="80" t="s">
        <v>128</v>
      </c>
      <c r="Y70" s="86">
        <f>IF(Y14=0,Y36,0)</f>
        <v>0</v>
      </c>
      <c r="Z70" s="86">
        <f>IF(AND(Y14=0,Z14=0),Z36,0)</f>
        <v>0</v>
      </c>
      <c r="AA70" s="86">
        <f>IF(AND(Y14=0,Z14=0),IF(AA14=0,AA36,0),0)</f>
        <v>0</v>
      </c>
      <c r="AB70" s="86">
        <f>IF(AND(Y14=0,AB14=0),AB36,0)</f>
        <v>0</v>
      </c>
      <c r="AC70" s="86">
        <f>IF(Y14=0,IF(Z14=0,IF(AA14=0,AC36,0),0),0)</f>
        <v>0</v>
      </c>
      <c r="AD70" s="86">
        <f>IF(Y14=0,IF(Z14=0,AD36,0),0)</f>
        <v>0</v>
      </c>
      <c r="AE70" s="86">
        <f>IF(Y14=0,IF(AB14=0,AE36,0),0)</f>
        <v>0</v>
      </c>
      <c r="AF70" s="86">
        <f>IF(Y14=0,AF36,0)</f>
        <v>0</v>
      </c>
      <c r="AG70" s="86">
        <f>IF(Y14=0,IF(Z14=0,IF(AA14=0,IF(AC14=0,AG36,0),0),0),0)</f>
        <v>0</v>
      </c>
      <c r="AH70" s="86">
        <f>IF(Y14=0,IF(Z14=0,IF(AA14=0,AH36,0),0),0)</f>
        <v>0</v>
      </c>
      <c r="AI70" s="86">
        <f>IF(Y14=0,IF(Z14=0,IF(AD14=0,AI36,0),0),0)</f>
        <v>10</v>
      </c>
      <c r="AJ70" s="86">
        <f>IF(Y14=0,IF(Z14=0,AJ36,0),0)</f>
        <v>10</v>
      </c>
      <c r="AK70" s="86">
        <f>IF(Y14=0,IF(AB14=0,IF(AE14=0,AK36,0),0),0)</f>
        <v>0</v>
      </c>
      <c r="AL70" s="86">
        <f>IF(Y14=0,IF(AB14=0,AL36,0),0)</f>
        <v>0</v>
      </c>
      <c r="AM70" s="86">
        <f>IF(Y14=0,IF(AF14=0,AM36,0),0)</f>
        <v>0</v>
      </c>
      <c r="AN70" s="86">
        <f>IF(Y14=0,AN36,0)</f>
        <v>0</v>
      </c>
      <c r="AO70" s="86">
        <f>IF(Y14=0,IF(Z14=0,IF(AA14=0,IF(AC14=0,IF(AG14=0,AO36,0),0),0),0),0)</f>
        <v>0</v>
      </c>
      <c r="AP70" s="86">
        <f>IF(Y14=0,IF(Z14=0,IF(AA14=0,IF(AB14=0,AP36,0),0),0),0)</f>
        <v>0</v>
      </c>
      <c r="AQ70" s="86">
        <f>IF(Y14=0,IF(Z14=0,IF(AA14=0,IF(AH14=0,AQ36,0),0),0),0)</f>
        <v>0</v>
      </c>
      <c r="AR70" s="86">
        <f>IF(Y14=0,IF(Z14=0,IF(AA14=0,AR36,0),0),0)</f>
        <v>0</v>
      </c>
      <c r="AS70" s="86">
        <f>IF(Y14=0,IF(Z14=0,IF(AD14=0,IF(AG14=0,IF(AH14=0,AS36,0),0),0),0),0)</f>
        <v>0</v>
      </c>
      <c r="AT70" s="86">
        <f>IF(Y14=0,IF(Z14=0,IF(AD14=0,AT36,0),0),0)</f>
        <v>0</v>
      </c>
      <c r="AU70" s="86">
        <f>IF(Y14=0,IF(Z14=0,IF(AJ14=0,AU36,0),0),0)</f>
        <v>0</v>
      </c>
      <c r="AV70" s="86">
        <f>IF(Y14=0,IF(Z14=0,AV36,0),0)</f>
        <v>0</v>
      </c>
      <c r="AW70" s="86">
        <f>IF(Y14=0,IF(AB14=0,IF(AE14=0,IF(AK14=0,AW36,0),0),0),0)</f>
        <v>0</v>
      </c>
      <c r="AX70" s="86">
        <f>IF(Y14=0,IF(AB14=0,IF(AE14=0,AX36,0),0),0)</f>
        <v>0</v>
      </c>
      <c r="AY70" s="86">
        <f>IF(Y14=0,IF(AB14=0,IF(AL14=0,AY36,0),0),0)</f>
        <v>11</v>
      </c>
      <c r="AZ70" s="86">
        <f>IF(Y14=0,IF(AB14=0,AZ36,0),0)</f>
        <v>0</v>
      </c>
      <c r="BA70" s="86">
        <f>IF(Y14=0,IF(AF14=0,IF(AM14=0,BA36,0),0),0)</f>
        <v>0</v>
      </c>
      <c r="BB70" s="86">
        <f>IF(Y14=0,IF(AF14=0,BB36,0),0)</f>
        <v>0</v>
      </c>
      <c r="BC70" s="86">
        <f>IF(Y14=0,IF(AN14=0,BC36,0),0)</f>
        <v>0</v>
      </c>
      <c r="BD70" s="86">
        <f>IF(Y14=0,BD36,0)</f>
        <v>0</v>
      </c>
      <c r="BF70" s="114">
        <v>29</v>
      </c>
      <c r="BG70" s="112" t="str">
        <f>IF(OR(Y5=BA5,Z5=BA5),"",IF(OR(AA5=BA5,AB5=BA5),"",IF(OR(AC5=BA5,AD5=BA5),"",IF(OR(AE5=BA5,AF5=BA5),"",IF(OR(AG5=BA5,AH5=BA5),"",IF(OR(AI5=BA5,AJ5=BA5),"",IF(OR(AK5=BA5,AL5=BA5),"",IF(OR(AM5=BA5,AN5=BA5),"",IF(OR(AO5=BA5,AP5=BA5),"",IF(OR(AQ5=BA5,AR5=BA5),"",IF(OR(AS5=BA5,AT5=BA5),"",IF(OR(AU5=BA5,AV5=BA5),"",IF(OR(AW5=BA5,AX5=BA5),"",IF(OR(AY5=BA5,AZ5=BA5),"",BA5))))))))))))))</f>
        <v>たやすどい</v>
      </c>
      <c r="BH70" s="67">
        <f>COUNTIF(Y73:BD73,BG70)</f>
        <v>0</v>
      </c>
      <c r="BI70" s="105">
        <f>SUMIF(Y73:BD73,BG70,Y85:BD85)</f>
        <v>0</v>
      </c>
      <c r="BJ70" s="133">
        <f t="shared" si="3"/>
        <v>3</v>
      </c>
      <c r="BK70" s="65">
        <f>RANK(BJ70,BJ42:BJ73)</f>
        <v>21</v>
      </c>
      <c r="BL70" s="65" t="str">
        <f t="shared" si="2"/>
        <v/>
      </c>
    </row>
    <row r="71" spans="1:64" ht="12" customHeight="1">
      <c r="B71" s="325"/>
      <c r="C71" s="118"/>
      <c r="D71" s="81"/>
      <c r="E71" s="118"/>
      <c r="F71" s="76"/>
      <c r="G71" s="394"/>
      <c r="H71" s="323" t="s">
        <v>114</v>
      </c>
      <c r="I71" s="324" t="str">
        <f>K4</f>
        <v>北国７の８</v>
      </c>
      <c r="J71" s="77" t="s">
        <v>129</v>
      </c>
      <c r="K71" s="244" t="str">
        <f>LOOKUP(I72,始祖牛ﾃﾞｰﾀ!$A$6:$A$6335,始祖牛ﾃﾞｰﾀ!$E$6:$E$6335)</f>
        <v>第７糸桜</v>
      </c>
      <c r="L71" s="251"/>
      <c r="M71" s="252" t="str">
        <f>LOOKUP(K72,始祖牛ﾃﾞｰﾀ!$A$6:$A$6335,始祖牛ﾃﾞｰﾀ!$E$6:$E$6335)</f>
        <v>第１４茂</v>
      </c>
      <c r="N71" s="473">
        <v>9</v>
      </c>
      <c r="O71" s="463" t="str">
        <f ca="1">IF(BG264="","",LOOKUP(BG264,始祖牛ﾃﾞｰﾀ!$A$6:$A$6335,始祖牛ﾃﾞｰﾀ!$B$6:$B$6335))</f>
        <v/>
      </c>
      <c r="P71" s="464"/>
      <c r="Q71" s="465"/>
      <c r="V71" s="184"/>
      <c r="X71" s="80" t="s">
        <v>129</v>
      </c>
      <c r="Y71" s="86">
        <f>IF(Y22=0,Y37,0)</f>
        <v>0</v>
      </c>
      <c r="Z71" s="86">
        <f>IF(AND(Y22=0,Z22=0),Z37,0)</f>
        <v>0</v>
      </c>
      <c r="AA71" s="86">
        <f>IF(AND(Y22=0,Z22=0),IF(AA22=0,AA37,0),0)</f>
        <v>0</v>
      </c>
      <c r="AB71" s="86">
        <f>IF(AND(Y22=0,AB22=0),AB37,0)</f>
        <v>0</v>
      </c>
      <c r="AC71" s="86">
        <f>IF(Y22=0,IF(Z22=0,IF(AA22=0,AC37,0),0),0)</f>
        <v>0</v>
      </c>
      <c r="AD71" s="86">
        <f>IF(Y22=0,IF(Z22=0,AD37,0),0)</f>
        <v>0</v>
      </c>
      <c r="AE71" s="86">
        <f>IF(Y22=0,IF(AB22=0,AE37,0),0)</f>
        <v>0</v>
      </c>
      <c r="AF71" s="86">
        <f>IF(Y22=0,AF37,0)</f>
        <v>0</v>
      </c>
      <c r="AG71" s="86">
        <f>IF(Y22=0,IF(Z22=0,IF(AA22=0,IF(AC22=0,AG37,0),0),0),0)</f>
        <v>0</v>
      </c>
      <c r="AH71" s="86">
        <f>IF(Y22=0,IF(Z22=0,IF(AA22=0,AH37,0),0),0)</f>
        <v>0</v>
      </c>
      <c r="AI71" s="86">
        <f>IF(Y22=0,IF(Z22=0,IF(AD22=0,AI37,0),0),0)</f>
        <v>0</v>
      </c>
      <c r="AJ71" s="86">
        <f>IF(Y22=0,IF(Z22=0,AJ37,0),0)</f>
        <v>0</v>
      </c>
      <c r="AK71" s="86">
        <f>IF(Y22=0,IF(AB22=0,IF(AE22=0,AK37,0),0),0)</f>
        <v>0</v>
      </c>
      <c r="AL71" s="86">
        <f>IF(Y22=0,IF(AB22=0,AL37,0),0)</f>
        <v>0</v>
      </c>
      <c r="AM71" s="86">
        <f>IF(Y22=0,IF(AF22=0,AM37,0),0)</f>
        <v>0</v>
      </c>
      <c r="AN71" s="86">
        <f>IF(Y22=0,AN37,0)</f>
        <v>0</v>
      </c>
      <c r="AO71" s="86">
        <f>IF(Y22=0,IF(Z22=0,IF(AA22=0,IF(AC22=0,IF(AG22=0,AO37,0),0),0),0),0)</f>
        <v>0</v>
      </c>
      <c r="AP71" s="86">
        <f>IF(Y22=0,IF(Z22=0,IF(AA22=0,IF(AB22=0,AP37,0),0),0),0)</f>
        <v>0</v>
      </c>
      <c r="AQ71" s="86">
        <f>IF(Y22=0,IF(Z22=0,IF(AA22=0,IF(AH22=0,AQ37,0),0),0),0)</f>
        <v>0</v>
      </c>
      <c r="AR71" s="86">
        <f>IF(Y22=0,IF(Z22=0,IF(AA22=0,AR37,0),0),0)</f>
        <v>0</v>
      </c>
      <c r="AS71" s="86">
        <f>IF(Y22=0,IF(Z22=0,IF(AD22=0,IF(AG22=0,IF(AH22=0,AS37,0),0),0),0),0)</f>
        <v>0</v>
      </c>
      <c r="AT71" s="86">
        <f>IF(Y22=0,IF(Z22=0,IF(AD22=0,AT37,0),0),0)</f>
        <v>0</v>
      </c>
      <c r="AU71" s="86">
        <f>IF(Y22=0,IF(Z22=0,IF(AJ22=0,AU37,0),0),0)</f>
        <v>0</v>
      </c>
      <c r="AV71" s="86">
        <f>IF(Y22=0,IF(Z22=0,AV37,0),0)</f>
        <v>0</v>
      </c>
      <c r="AW71" s="86">
        <f>IF(Y22=0,IF(AB22=0,IF(AE22=0,IF(AK22=0,AW37,0),0),0),0)</f>
        <v>0</v>
      </c>
      <c r="AX71" s="86">
        <f>IF(Y22=0,IF(AB22=0,IF(AD22=0,AX37,0),0),0)</f>
        <v>0</v>
      </c>
      <c r="AY71" s="86">
        <f>IF(Y22=0,IF(AB22=0,IF(AL22=0,AY37,0),0),0)</f>
        <v>0</v>
      </c>
      <c r="AZ71" s="86">
        <f>IF(Y22=0,IF(AB22=0,AZ37,0),0)</f>
        <v>0</v>
      </c>
      <c r="BA71" s="86">
        <f>IF(Y22=0,IF(AF22=0,IF(AM22=0,BA37,0),0),0)</f>
        <v>0</v>
      </c>
      <c r="BB71" s="86">
        <f>IF(Y22=0,IF(AF22=0,IF(AM22=0,BB37,0),0),0)</f>
        <v>0</v>
      </c>
      <c r="BC71" s="86">
        <f>IF(Y22=0,IF(AN22=0,BC37,0),0)</f>
        <v>0</v>
      </c>
      <c r="BD71" s="86">
        <f>IF(Y22=0,BD37,0)</f>
        <v>0</v>
      </c>
      <c r="BF71" s="114">
        <v>30</v>
      </c>
      <c r="BG71" s="112" t="str">
        <f>IF(OR(Y5=BB5,Z5=BB5),"",IF(OR(AA5=BB5,AB5=BB5),"",IF(OR(AC5=BB5,AD5=BB5),"",IF(OR(AE5=BB5,AF5=BB5),"",IF(OR(AG5=BB5,AH5=BB5),"",IF(OR(AI5=BB5,AJ5=BB5),"",IF(OR(AK5=BB5,AL5=BB5),"",IF(OR(AM5=BB5,AN5=BB5),"",IF(OR(AO5=BB5,AP5=BB5),"",IF(OR(AQ5=BB5,AR5=BB5),"",IF(OR(AS5=BB5,AT5=BB5),"",IF(OR(AU5=BB5,AV5=BB5),"",IF(OR(AW5=BB5,AX5=BB5),"",IF(OR(AY5=BB5,AZ5=BB5),"",IF(BA5=BB5,"",BB5)))))))))))))))</f>
        <v>やすふく</v>
      </c>
      <c r="BH71" s="67">
        <f>COUNTIF(Y73:BD73,BG71)</f>
        <v>1</v>
      </c>
      <c r="BI71" s="105">
        <f>SUMIF(Y73:BD73,BG71,Y85:BD85)</f>
        <v>1.212890625E-3</v>
      </c>
      <c r="BJ71" s="133">
        <f t="shared" si="3"/>
        <v>123.2890625</v>
      </c>
      <c r="BK71" s="65">
        <f>RANK(BJ71,BJ42:BJ73)</f>
        <v>4</v>
      </c>
      <c r="BL71" s="65">
        <f t="shared" si="2"/>
        <v>4</v>
      </c>
    </row>
    <row r="72" spans="1:64" ht="12" customHeight="1">
      <c r="B72" s="325"/>
      <c r="C72" s="118"/>
      <c r="D72" s="81"/>
      <c r="E72" s="118"/>
      <c r="F72" s="81"/>
      <c r="G72" s="118"/>
      <c r="H72" s="83"/>
      <c r="I72" s="190" t="str">
        <f>K5</f>
        <v>きたぐに７の８</v>
      </c>
      <c r="J72" s="78"/>
      <c r="K72" s="245" t="str">
        <f>LOOKUP(I72,始祖牛ﾃﾞｰﾀ!$A$6:$A$6335,始祖牛ﾃﾞｰﾀ!$D$6:$D$6335)</f>
        <v>だい７いとざくら</v>
      </c>
      <c r="L72" s="250"/>
      <c r="M72" s="197" t="str">
        <f>LOOKUP(I72,始祖牛ﾃﾞｰﾀ!$A$6:$A$6335,始祖牛ﾃﾞｰﾀ!$G$6:$G$6335)</f>
        <v>晴美</v>
      </c>
      <c r="N72" s="475"/>
      <c r="O72" s="466"/>
      <c r="P72" s="467"/>
      <c r="Q72" s="468"/>
      <c r="V72" s="184"/>
      <c r="X72" s="80" t="s">
        <v>130</v>
      </c>
      <c r="Y72" s="86">
        <f>Y38</f>
        <v>0</v>
      </c>
      <c r="Z72" s="86">
        <f>IF(Y38=0,Z38,0)</f>
        <v>0</v>
      </c>
      <c r="AA72" s="86">
        <f>IF(Y38=0,IF(Z38=0,AA38,0),0)</f>
        <v>0</v>
      </c>
      <c r="AB72" s="86">
        <f>IF(Y38=0,AB38,0)</f>
        <v>0</v>
      </c>
      <c r="AC72" s="86">
        <f>IF(Y38=0,IF(Z38=0,IF(AA38=0,AC38,0),0),0)</f>
        <v>0</v>
      </c>
      <c r="AD72" s="86">
        <f>IF(Y38=0,IF(Z38=0,AD38,0),0)</f>
        <v>0</v>
      </c>
      <c r="AE72" s="86">
        <f>IF(Y38=0,IF(AB38=0,AE38,0),0)</f>
        <v>0</v>
      </c>
      <c r="AF72" s="86">
        <f>IF(Y38=0,AF38,0)</f>
        <v>0</v>
      </c>
      <c r="AG72" s="86">
        <f>IF(Y38=0,IF(Z38=0,IF(AA38=0,IF(AC38=0,AG38,0),0),0),0)</f>
        <v>0</v>
      </c>
      <c r="AH72" s="86">
        <f>IF(Y38=0,IF(Z38=0,IF(AA38=0,AH38,0),0),0)</f>
        <v>0</v>
      </c>
      <c r="AI72" s="86">
        <f>IF(Y38=0,IF(Z38=0,IF(AD38=0,AI38,0),0),0)</f>
        <v>0</v>
      </c>
      <c r="AJ72" s="86">
        <f>IF(Y38=0,IF(Z38=0,AJ38,0),0)</f>
        <v>0</v>
      </c>
      <c r="AK72" s="86">
        <f>IF(Y38=0,IF(AB38=0,IF(AE38=0,AK38,0),0),0)</f>
        <v>0</v>
      </c>
      <c r="AL72" s="86">
        <f>IF(Y38=0,IF(AB38=0,AL38,0),0)</f>
        <v>0</v>
      </c>
      <c r="AM72" s="86">
        <f>IF(Y38=0,IF(AF38=0,AM38,0),0)</f>
        <v>0</v>
      </c>
      <c r="AN72" s="86">
        <f>IF(Y38=0,AN38,0)</f>
        <v>0</v>
      </c>
      <c r="AO72" s="86">
        <f>IF(Y38=0,IF(Z38=0,IF(AA38=0,IF(AC38=0,IF(AG38=0,AO38,0),0),0),0),0)</f>
        <v>0</v>
      </c>
      <c r="AP72" s="86">
        <f>IF(Y38=0,IF(Z38=0,IF(AA38=0,IF(AB38=0,AP38,0),0),0),0)</f>
        <v>0</v>
      </c>
      <c r="AQ72" s="86">
        <f>IF(Y38=0,IF(Z38=0,IF(AA38=0,IF(AH38=0,AQ38,0),0),0),0)</f>
        <v>0</v>
      </c>
      <c r="AR72" s="86">
        <f>IF(Y38=0,IF(Z38=0,IF(AA38=0,AR38,0),0),0)</f>
        <v>0</v>
      </c>
      <c r="AS72" s="86">
        <f>IF(Y38=0,IF(Z38=0,IF(AD38=0,IF(AG38=0,IF(AH38=0,AS38,0),0),0),0),0)</f>
        <v>0</v>
      </c>
      <c r="AT72" s="86">
        <f>IF(Y38=0,IF(Z38=0,IF(AD38=0,AT38,0),0),0)</f>
        <v>0</v>
      </c>
      <c r="AU72" s="86">
        <f>IF(Y38=0,IF(Z38=0,IF(AJ38=0,AU38,0),0),0)</f>
        <v>0</v>
      </c>
      <c r="AV72" s="86">
        <f>IF(Y38=0,IF(Z38=0,AV38,0),0)</f>
        <v>0</v>
      </c>
      <c r="AW72" s="86">
        <f>IF(Y38=0,IF(AB38=0,IF(AE38=0,IF(AK38=0,AW38,0),0),0),0)</f>
        <v>0</v>
      </c>
      <c r="AX72" s="86">
        <f>IF(Y38=0,IF(AB38=0,IF(AD38=0,AX38,0),0),0)</f>
        <v>0</v>
      </c>
      <c r="AY72" s="86">
        <f>IF(Y38=0,IF(AB38=0,IF(AL38=0,AY38,0),0),0)</f>
        <v>0</v>
      </c>
      <c r="AZ72" s="86">
        <f>IF(Y38=0,IF(AB38=0,AZ38,0),0)</f>
        <v>0</v>
      </c>
      <c r="BA72" s="86">
        <f>IF(Y38=0,IF(AF38=0,IF(AM38=0,BA38,0),0),0)</f>
        <v>0</v>
      </c>
      <c r="BB72" s="86">
        <f>IF(Y38=0,IF(AF38=0,BB38,0),0)</f>
        <v>0</v>
      </c>
      <c r="BC72" s="86">
        <f>IF(Y38=0,IF(AN38=0,BC38,0),0)</f>
        <v>0</v>
      </c>
      <c r="BD72" s="86">
        <f>IF(Y38=0,BD38,0)</f>
        <v>0</v>
      </c>
      <c r="BF72" s="114">
        <v>31</v>
      </c>
      <c r="BG72" s="112" t="str">
        <f>IF(OR(Y5=BC5,Z5=BC5),"",IF(OR(AA5=BC5,AB5=BC5),"",IF(OR(AC5=BC5,AD5=BC5),"",IF(OR(AE5=BC5,AF5=BC5),"",IF(OR(AG5=BC5,AH5=BC5),"",IF(OR(AI5=BC5,AJ5=BC5),"",IF(OR(AK5=BC5,AL5=BC5),"",IF(OR(AM5=BC5,AN5=BC5),"",IF(OR(AO5=BC5,AP5=BC5),"",IF(OR(AQ5=BC5,AR5=BC5),"",IF(OR(AS5=BC5,AT5=BC5),"",IF(OR(AU5=BC5,AV5=BC5),"",IF(OR(AW5=BC5,AX5=BC5),"",IF(OR(AY5=BC5,AZ5=BC5),"",IF(OR(BA5=BC5,BB5=BC5),"",BC5)))))))))))))))</f>
        <v/>
      </c>
      <c r="BH72" s="67">
        <f>COUNTIF(Y73:BD73,BG72)</f>
        <v>20</v>
      </c>
      <c r="BI72" s="105">
        <f>SUMIF(Y73:BD73,BG72,Y85:BD85)</f>
        <v>0</v>
      </c>
      <c r="BJ72" s="133">
        <f t="shared" si="3"/>
        <v>0</v>
      </c>
      <c r="BK72" s="65">
        <f>RANK(BJ72,BJ42:BJ73)</f>
        <v>22</v>
      </c>
      <c r="BL72" s="65" t="str">
        <f t="shared" si="2"/>
        <v/>
      </c>
    </row>
    <row r="73" spans="1:64" ht="12" customHeight="1">
      <c r="B73" s="325"/>
      <c r="C73" s="118"/>
      <c r="D73" s="81"/>
      <c r="E73" s="118"/>
      <c r="F73" s="81"/>
      <c r="G73" s="118"/>
      <c r="H73" s="76"/>
      <c r="I73" s="321"/>
      <c r="J73" s="77" t="s">
        <v>130</v>
      </c>
      <c r="K73" s="248" t="str">
        <f>M4</f>
        <v>紋次郎</v>
      </c>
      <c r="L73" s="251"/>
      <c r="M73" s="252" t="str">
        <f>LOOKUP(K74,始祖牛ﾃﾞｰﾀ!$A$6:$A$6335,始祖牛ﾃﾞｰﾀ!$E$6:$E$6335)</f>
        <v>安美土井</v>
      </c>
      <c r="N73" s="473">
        <v>10</v>
      </c>
      <c r="O73" s="463" t="str">
        <f ca="1">IF(BG265="","",LOOKUP(BG265,始祖牛ﾃﾞｰﾀ!$A$6:$A$6335,始祖牛ﾃﾞｰﾀ!$B$6:$B$6335))</f>
        <v/>
      </c>
      <c r="P73" s="464"/>
      <c r="Q73" s="465"/>
      <c r="V73" s="184"/>
      <c r="W73" s="106"/>
      <c r="X73" s="72"/>
      <c r="Y73" s="73" t="str">
        <f t="shared" ref="Y73:BD73" si="4">IF(SUM(Y42:Y72)&gt;0,Y5,"")</f>
        <v/>
      </c>
      <c r="Z73" s="73" t="str">
        <f t="shared" si="4"/>
        <v/>
      </c>
      <c r="AA73" s="73" t="str">
        <f t="shared" si="4"/>
        <v>ひらしげかつ</v>
      </c>
      <c r="AB73" s="73" t="str">
        <f t="shared" si="4"/>
        <v/>
      </c>
      <c r="AC73" s="73" t="str">
        <f t="shared" si="4"/>
        <v>だい２０ひらしげ</v>
      </c>
      <c r="AD73" s="73" t="str">
        <f t="shared" si="4"/>
        <v/>
      </c>
      <c r="AE73" s="73" t="str">
        <f t="shared" si="4"/>
        <v/>
      </c>
      <c r="AF73" s="73" t="str">
        <f t="shared" si="4"/>
        <v/>
      </c>
      <c r="AG73" s="73" t="str">
        <f t="shared" si="4"/>
        <v/>
      </c>
      <c r="AH73" s="73" t="str">
        <f t="shared" si="4"/>
        <v/>
      </c>
      <c r="AI73" s="73" t="str">
        <f t="shared" si="4"/>
        <v>ただふく</v>
      </c>
      <c r="AJ73" s="73" t="str">
        <f t="shared" si="4"/>
        <v>ただふく</v>
      </c>
      <c r="AK73" s="73" t="str">
        <f t="shared" si="4"/>
        <v/>
      </c>
      <c r="AL73" s="73" t="str">
        <f t="shared" si="4"/>
        <v/>
      </c>
      <c r="AM73" s="73" t="str">
        <f t="shared" si="4"/>
        <v/>
      </c>
      <c r="AN73" s="73" t="str">
        <f t="shared" si="4"/>
        <v>だい２０ひらしげ</v>
      </c>
      <c r="AO73" s="73" t="str">
        <f t="shared" si="4"/>
        <v/>
      </c>
      <c r="AP73" s="73" t="str">
        <f t="shared" si="4"/>
        <v>けだか</v>
      </c>
      <c r="AQ73" s="73" t="str">
        <f t="shared" si="4"/>
        <v/>
      </c>
      <c r="AR73" s="73" t="str">
        <f t="shared" si="4"/>
        <v/>
      </c>
      <c r="AS73" s="73" t="str">
        <f t="shared" si="4"/>
        <v>やすみどい</v>
      </c>
      <c r="AT73" s="73" t="str">
        <f t="shared" si="4"/>
        <v/>
      </c>
      <c r="AU73" s="73" t="str">
        <f t="shared" si="4"/>
        <v>やすみどい</v>
      </c>
      <c r="AV73" s="73" t="str">
        <f t="shared" si="4"/>
        <v>だい２０ひらしげ</v>
      </c>
      <c r="AW73" s="73" t="str">
        <f t="shared" si="4"/>
        <v/>
      </c>
      <c r="AX73" s="73" t="str">
        <f t="shared" si="4"/>
        <v>だい２０ひらしげ</v>
      </c>
      <c r="AY73" s="73" t="str">
        <f t="shared" si="4"/>
        <v>ただふく</v>
      </c>
      <c r="AZ73" s="73" t="str">
        <f t="shared" si="4"/>
        <v/>
      </c>
      <c r="BA73" s="73" t="str">
        <f t="shared" si="4"/>
        <v/>
      </c>
      <c r="BB73" s="73" t="str">
        <f t="shared" si="4"/>
        <v>やすふく</v>
      </c>
      <c r="BC73" s="73" t="str">
        <f t="shared" si="4"/>
        <v/>
      </c>
      <c r="BD73" s="73" t="str">
        <f t="shared" si="4"/>
        <v/>
      </c>
      <c r="BF73" s="213">
        <v>32</v>
      </c>
      <c r="BG73" s="75" t="str">
        <f>IF(OR(Y5=BD5,Z5=BD5),"",IF(OR(AA5=BD5,AB5=BD5),"",IF(OR(AC5=BD5,AD5=BD5),"",IF(OR(AE5=BD5,AF5=BD5),"",IF(OR(AG5=BD5,AH5=BD5),"",IF(OR(AI5=BD5,AJ5=BD5),"",IF(OR(AK5=BD5,AL5=BD5),"",IF(OR(AM5=BD5,AN5=BD5),"",IF(OR(AO5=BD5,AP5=BD5),"",IF(OR(AQ5=BD5,AR5=BD5),"",IF(OR(AS5=BD5,AT5=BD5),"",IF(OR(AU5=BD5,AV5=BD5),"",IF(OR(AW5=BD5,AX5=BD5),"",IF(OR(AY5=BD5,AZ5=BD5),"",IF(OR(BA5=BD5,BB5=BD5),"",IF(BC5=BD5,"",BD5))))))))))))))))</f>
        <v>たやすふく</v>
      </c>
      <c r="BH73" s="67">
        <f>COUNTIF(Y73:BD73,BG73)</f>
        <v>0</v>
      </c>
      <c r="BI73" s="105">
        <f>SUMIF(Y73:BD73,BG73,Y85:BD85)</f>
        <v>0</v>
      </c>
      <c r="BJ73" s="133">
        <f t="shared" si="3"/>
        <v>0</v>
      </c>
      <c r="BK73" s="65">
        <f>RANK(BJ73,BJ42:BJ73)</f>
        <v>22</v>
      </c>
      <c r="BL73" s="65" t="str">
        <f t="shared" si="2"/>
        <v/>
      </c>
    </row>
    <row r="74" spans="1:64" ht="12" customHeight="1" thickBot="1">
      <c r="B74" s="326"/>
      <c r="C74" s="242"/>
      <c r="D74" s="241"/>
      <c r="E74" s="242"/>
      <c r="F74" s="241"/>
      <c r="G74" s="242"/>
      <c r="H74" s="241"/>
      <c r="I74" s="242"/>
      <c r="J74" s="322"/>
      <c r="K74" s="249" t="str">
        <f>M5</f>
        <v>もんじろう</v>
      </c>
      <c r="L74" s="254"/>
      <c r="M74" s="255" t="str">
        <f>O4</f>
        <v>―</v>
      </c>
      <c r="N74" s="515"/>
      <c r="O74" s="530"/>
      <c r="P74" s="531"/>
      <c r="Q74" s="532"/>
      <c r="V74" s="184"/>
      <c r="W74" s="106"/>
      <c r="X74" s="72" t="s">
        <v>147</v>
      </c>
      <c r="Y74" s="90" t="str">
        <f>IF(Y73="","",LOOKUP(Y73,始祖牛ﾃﾞｰﾀ!$A$6:$A$6335,始祖牛ﾃﾞｰﾀ!$C$6:$C$6335))</f>
        <v/>
      </c>
      <c r="Z74" s="90" t="str">
        <f>IF(Z73="","",LOOKUP(Z73,始祖牛ﾃﾞｰﾀ!$A$6:$A$6335,始祖牛ﾃﾞｰﾀ!$C$6:$C$6335))</f>
        <v/>
      </c>
      <c r="AA74" s="90">
        <f>IF(AA73="","",LOOKUP(AA73,始祖牛ﾃﾞｰﾀ!$A$6:$A$6335,始祖牛ﾃﾞｰﾀ!$C$6:$C$6335))</f>
        <v>15.7</v>
      </c>
      <c r="AB74" s="90" t="str">
        <f>IF(AB73="","",LOOKUP(AB73,始祖牛ﾃﾞｰﾀ!$A$6:$A$6335,始祖牛ﾃﾞｰﾀ!$C$6:$C$6335))</f>
        <v/>
      </c>
      <c r="AC74" s="90">
        <f>IF(AC73="","",LOOKUP(AC73,始祖牛ﾃﾞｰﾀ!$A$6:$A$6335,始祖牛ﾃﾞｰﾀ!$C$6:$C$6335))</f>
        <v>28.125</v>
      </c>
      <c r="AD74" s="90" t="str">
        <f>IF(AD73="","",LOOKUP(AD73,始祖牛ﾃﾞｰﾀ!$A$6:$A$6335,始祖牛ﾃﾞｰﾀ!$C$6:$C$6335))</f>
        <v/>
      </c>
      <c r="AE74" s="90" t="str">
        <f>IF(AE73="","",LOOKUP(AE73,始祖牛ﾃﾞｰﾀ!$A$6:$A$6335,始祖牛ﾃﾞｰﾀ!$C$6:$C$6335))</f>
        <v/>
      </c>
      <c r="AF74" s="90" t="str">
        <f>IF(AF73="","",LOOKUP(AF73,始祖牛ﾃﾞｰﾀ!$A$6:$A$6335,始祖牛ﾃﾞｰﾀ!$C$6:$C$6335))</f>
        <v/>
      </c>
      <c r="AG74" s="90" t="str">
        <f>IF(AG73="","",LOOKUP(AG73,始祖牛ﾃﾞｰﾀ!$A$6:$A$6335,始祖牛ﾃﾞｰﾀ!$C$6:$C$6335))</f>
        <v/>
      </c>
      <c r="AH74" s="90" t="str">
        <f>IF(AH73="","",LOOKUP(AH73,始祖牛ﾃﾞｰﾀ!$A$6:$A$6335,始祖牛ﾃﾞｰﾀ!$C$6:$C$6335))</f>
        <v/>
      </c>
      <c r="AI74" s="90">
        <f>IF(AI73="","",LOOKUP(AI73,始祖牛ﾃﾞｰﾀ!$A$6:$A$6335,始祖牛ﾃﾞｰﾀ!$C$6:$C$6335))</f>
        <v>7.9</v>
      </c>
      <c r="AJ74" s="90">
        <f>IF(AJ73="","",LOOKUP(AJ73,始祖牛ﾃﾞｰﾀ!$A$6:$A$6335,始祖牛ﾃﾞｰﾀ!$C$6:$C$6335))</f>
        <v>7.9</v>
      </c>
      <c r="AK74" s="90" t="str">
        <f>IF(AK73="","",LOOKUP(AK73,始祖牛ﾃﾞｰﾀ!$A$6:$A$6335,始祖牛ﾃﾞｰﾀ!$C$6:$C$6335))</f>
        <v/>
      </c>
      <c r="AL74" s="90" t="str">
        <f>IF(AL73="","",LOOKUP(AL73,始祖牛ﾃﾞｰﾀ!$A$6:$A$6335,始祖牛ﾃﾞｰﾀ!$C$6:$C$6335))</f>
        <v/>
      </c>
      <c r="AM74" s="90" t="str">
        <f>IF(AM73="","",LOOKUP(AM73,始祖牛ﾃﾞｰﾀ!$A$6:$A$6335,始祖牛ﾃﾞｰﾀ!$C$6:$C$6335))</f>
        <v/>
      </c>
      <c r="AN74" s="90">
        <f>IF(AN73="","",LOOKUP(AN73,始祖牛ﾃﾞｰﾀ!$A$6:$A$6335,始祖牛ﾃﾞｰﾀ!$C$6:$C$6335))</f>
        <v>28.125</v>
      </c>
      <c r="AO74" s="90" t="str">
        <f>IF(AO73="","",LOOKUP(AO73,始祖牛ﾃﾞｰﾀ!$A$6:$A$6335,始祖牛ﾃﾞｰﾀ!$C$6:$C$6335))</f>
        <v/>
      </c>
      <c r="AP74" s="90">
        <f>IF(AP73="","",LOOKUP(AP73,始祖牛ﾃﾞｰﾀ!$A$6:$A$6335,始祖牛ﾃﾞｰﾀ!$C$6:$C$6335))</f>
        <v>0</v>
      </c>
      <c r="AQ74" s="90" t="str">
        <f>IF(AQ73="","",LOOKUP(AQ73,始祖牛ﾃﾞｰﾀ!$A$6:$A$6335,始祖牛ﾃﾞｰﾀ!$C$6:$C$6335))</f>
        <v/>
      </c>
      <c r="AR74" s="90" t="str">
        <f>IF(AR73="","",LOOKUP(AR73,始祖牛ﾃﾞｰﾀ!$A$6:$A$6335,始祖牛ﾃﾞｰﾀ!$C$6:$C$6335))</f>
        <v/>
      </c>
      <c r="AS74" s="90">
        <f>IF(AS73="","",LOOKUP(AS73,始祖牛ﾃﾞｰﾀ!$A$6:$A$6335,始祖牛ﾃﾞｰﾀ!$C$6:$C$6335))</f>
        <v>11.2</v>
      </c>
      <c r="AT74" s="90" t="str">
        <f>IF(AT73="","",LOOKUP(AT73,始祖牛ﾃﾞｰﾀ!$A$6:$A$6335,始祖牛ﾃﾞｰﾀ!$C$6:$C$6335))</f>
        <v/>
      </c>
      <c r="AU74" s="90">
        <f>IF(AU73="","",LOOKUP(AU73,始祖牛ﾃﾞｰﾀ!$A$6:$A$6335,始祖牛ﾃﾞｰﾀ!$C$6:$C$6335))</f>
        <v>11.2</v>
      </c>
      <c r="AV74" s="90">
        <f>IF(AV73="","",LOOKUP(AV73,始祖牛ﾃﾞｰﾀ!$A$6:$A$6335,始祖牛ﾃﾞｰﾀ!$C$6:$C$6335))</f>
        <v>28.125</v>
      </c>
      <c r="AW74" s="90" t="str">
        <f>IF(AW73="","",LOOKUP(AW73,始祖牛ﾃﾞｰﾀ!$A$6:$A$6335,始祖牛ﾃﾞｰﾀ!$C$6:$C$6335))</f>
        <v/>
      </c>
      <c r="AX74" s="90">
        <f>IF(AX73="","",LOOKUP(AX73,始祖牛ﾃﾞｰﾀ!$A$6:$A$6335,始祖牛ﾃﾞｰﾀ!$C$6:$C$6335))</f>
        <v>28.125</v>
      </c>
      <c r="AY74" s="90">
        <f>IF(AY73="","",LOOKUP(AY73,始祖牛ﾃﾞｰﾀ!$A$6:$A$6335,始祖牛ﾃﾞｰﾀ!$C$6:$C$6335))</f>
        <v>7.9</v>
      </c>
      <c r="AZ74" s="90" t="str">
        <f>IF(AZ73="","",LOOKUP(AZ73,始祖牛ﾃﾞｰﾀ!$A$6:$A$6335,始祖牛ﾃﾞｰﾀ!$C$6:$C$6335))</f>
        <v/>
      </c>
      <c r="BA74" s="90" t="str">
        <f>IF(BA73="","",LOOKUP(BA73,始祖牛ﾃﾞｰﾀ!$A$6:$A$6335,始祖牛ﾃﾞｰﾀ!$C$6:$C$6335))</f>
        <v/>
      </c>
      <c r="BB74" s="90">
        <f>IF(BB73="","",LOOKUP(BB73,始祖牛ﾃﾞｰﾀ!$A$6:$A$6335,始祖牛ﾃﾞｰﾀ!$C$6:$C$6335))</f>
        <v>24.2</v>
      </c>
      <c r="BC74" s="90" t="str">
        <f>IF(BC73="","",LOOKUP(BC73,始祖牛ﾃﾞｰﾀ!$A$6:$A$6335,始祖牛ﾃﾞｰﾀ!$C$6:$C$6335))</f>
        <v/>
      </c>
      <c r="BD74" s="90" t="str">
        <f>IF(BD73="","",LOOKUP(BD73,始祖牛ﾃﾞｰﾀ!$A$6:$A$6335,始祖牛ﾃﾞｰﾀ!$C$6:$C$6335))</f>
        <v/>
      </c>
    </row>
    <row r="75" spans="1:64" ht="18.75" customHeight="1" thickTop="1">
      <c r="V75" s="184"/>
      <c r="X75" s="72" t="s">
        <v>148</v>
      </c>
      <c r="Y75" s="72">
        <f t="shared" ref="Y75:BD75" si="5">SUMIF(Y42:Y72,2,Y42:Y72)</f>
        <v>0</v>
      </c>
      <c r="Z75" s="72">
        <f t="shared" si="5"/>
        <v>0</v>
      </c>
      <c r="AA75" s="72">
        <f t="shared" si="5"/>
        <v>0</v>
      </c>
      <c r="AB75" s="72">
        <f t="shared" si="5"/>
        <v>0</v>
      </c>
      <c r="AC75" s="72">
        <f t="shared" si="5"/>
        <v>0</v>
      </c>
      <c r="AD75" s="72">
        <f t="shared" si="5"/>
        <v>0</v>
      </c>
      <c r="AE75" s="72">
        <f t="shared" si="5"/>
        <v>0</v>
      </c>
      <c r="AF75" s="72">
        <f t="shared" si="5"/>
        <v>0</v>
      </c>
      <c r="AG75" s="72">
        <f t="shared" si="5"/>
        <v>0</v>
      </c>
      <c r="AH75" s="72">
        <f t="shared" si="5"/>
        <v>0</v>
      </c>
      <c r="AI75" s="72">
        <f t="shared" si="5"/>
        <v>0</v>
      </c>
      <c r="AJ75" s="72">
        <f t="shared" si="5"/>
        <v>0</v>
      </c>
      <c r="AK75" s="72">
        <f t="shared" si="5"/>
        <v>0</v>
      </c>
      <c r="AL75" s="72">
        <f t="shared" si="5"/>
        <v>0</v>
      </c>
      <c r="AM75" s="72">
        <f t="shared" si="5"/>
        <v>0</v>
      </c>
      <c r="AN75" s="72">
        <f t="shared" si="5"/>
        <v>0</v>
      </c>
      <c r="AO75" s="72">
        <f t="shared" si="5"/>
        <v>0</v>
      </c>
      <c r="AP75" s="72">
        <f t="shared" si="5"/>
        <v>0</v>
      </c>
      <c r="AQ75" s="72">
        <f t="shared" si="5"/>
        <v>0</v>
      </c>
      <c r="AR75" s="72">
        <f t="shared" si="5"/>
        <v>0</v>
      </c>
      <c r="AS75" s="72">
        <f t="shared" si="5"/>
        <v>0</v>
      </c>
      <c r="AT75" s="72">
        <f t="shared" si="5"/>
        <v>0</v>
      </c>
      <c r="AU75" s="72">
        <f t="shared" si="5"/>
        <v>0</v>
      </c>
      <c r="AV75" s="72">
        <f t="shared" si="5"/>
        <v>0</v>
      </c>
      <c r="AW75" s="72">
        <f t="shared" si="5"/>
        <v>0</v>
      </c>
      <c r="AX75" s="72">
        <f t="shared" si="5"/>
        <v>0</v>
      </c>
      <c r="AY75" s="72">
        <f t="shared" si="5"/>
        <v>0</v>
      </c>
      <c r="AZ75" s="72">
        <f t="shared" si="5"/>
        <v>0</v>
      </c>
      <c r="BA75" s="72">
        <f t="shared" si="5"/>
        <v>0</v>
      </c>
      <c r="BB75" s="72">
        <f t="shared" si="5"/>
        <v>0</v>
      </c>
      <c r="BC75" s="72">
        <f t="shared" si="5"/>
        <v>0</v>
      </c>
      <c r="BD75" s="72">
        <f t="shared" si="5"/>
        <v>0</v>
      </c>
      <c r="BF75" s="111" t="s">
        <v>149</v>
      </c>
      <c r="BH75" s="99" t="s">
        <v>12</v>
      </c>
    </row>
    <row r="76" spans="1:64" ht="18.75" customHeight="1">
      <c r="A76" s="297"/>
      <c r="B76" s="298" t="s">
        <v>150</v>
      </c>
      <c r="C76" s="298"/>
      <c r="D76" s="298" t="s">
        <v>151</v>
      </c>
      <c r="E76" s="298" t="str">
        <f ca="1">IF(E77="","",LOOKUP(E77,始祖牛ﾃﾞｰﾀ!$A$6:$A$6335,始祖牛ﾃﾞｰﾀ!$B$6:$B$6335))</f>
        <v>第２０平茂</v>
      </c>
      <c r="F76" s="298" t="s">
        <v>152</v>
      </c>
      <c r="G76" s="298" t="str">
        <f ca="1">IF(G77="","",LOOKUP(G77,始祖牛ﾃﾞｰﾀ!$A$6:$A$6335,始祖牛ﾃﾞｰﾀ!$B$6:$B$6335))</f>
        <v>平茂勝</v>
      </c>
      <c r="H76" s="298" t="s">
        <v>153</v>
      </c>
      <c r="I76" s="298" t="str">
        <f ca="1">IF(I77="","",LOOKUP(I77,始祖牛ﾃﾞｰﾀ!$A$6:$A$6335,始祖牛ﾃﾞｰﾀ!$B$6:$B$6335))</f>
        <v>忠福</v>
      </c>
      <c r="J76" s="298" t="s">
        <v>154</v>
      </c>
      <c r="K76" s="298" t="str">
        <f ca="1">IF(K77="","",LOOKUP(K77,始祖牛ﾃﾞｰﾀ!$A$6:$A$6335,始祖牛ﾃﾞｰﾀ!$B$6:$B$6335))</f>
        <v>安福</v>
      </c>
      <c r="L76" s="298" t="s">
        <v>155</v>
      </c>
      <c r="M76" s="298" t="str">
        <f ca="1">IF(M77="","",LOOKUP(M77,始祖牛ﾃﾞｰﾀ!$A$6:$A$6335,始祖牛ﾃﾞｰﾀ!$B$6:$B$6335))</f>
        <v>安美土井</v>
      </c>
      <c r="N76" s="297"/>
      <c r="O76" s="297"/>
      <c r="P76" s="297"/>
      <c r="Q76" s="297"/>
      <c r="V76" s="184"/>
      <c r="X76" s="72" t="s">
        <v>156</v>
      </c>
      <c r="Y76" s="72">
        <f t="shared" ref="Y76:BD76" si="6">SUMIF(Y42:Y72,3,Y42:Y72)</f>
        <v>0</v>
      </c>
      <c r="Z76" s="72">
        <f t="shared" si="6"/>
        <v>0</v>
      </c>
      <c r="AA76" s="72">
        <f t="shared" si="6"/>
        <v>0</v>
      </c>
      <c r="AB76" s="72">
        <f t="shared" si="6"/>
        <v>0</v>
      </c>
      <c r="AC76" s="72">
        <f t="shared" si="6"/>
        <v>0</v>
      </c>
      <c r="AD76" s="72">
        <f t="shared" si="6"/>
        <v>0</v>
      </c>
      <c r="AE76" s="72">
        <f t="shared" si="6"/>
        <v>0</v>
      </c>
      <c r="AF76" s="72">
        <f t="shared" si="6"/>
        <v>0</v>
      </c>
      <c r="AG76" s="72">
        <f t="shared" si="6"/>
        <v>0</v>
      </c>
      <c r="AH76" s="72">
        <f t="shared" si="6"/>
        <v>0</v>
      </c>
      <c r="AI76" s="72">
        <f t="shared" si="6"/>
        <v>0</v>
      </c>
      <c r="AJ76" s="72">
        <f t="shared" si="6"/>
        <v>0</v>
      </c>
      <c r="AK76" s="72">
        <f t="shared" si="6"/>
        <v>0</v>
      </c>
      <c r="AL76" s="72">
        <f t="shared" si="6"/>
        <v>0</v>
      </c>
      <c r="AM76" s="72">
        <f t="shared" si="6"/>
        <v>0</v>
      </c>
      <c r="AN76" s="72">
        <f t="shared" si="6"/>
        <v>0</v>
      </c>
      <c r="AO76" s="72">
        <f t="shared" si="6"/>
        <v>0</v>
      </c>
      <c r="AP76" s="72">
        <f t="shared" si="6"/>
        <v>0</v>
      </c>
      <c r="AQ76" s="72">
        <f t="shared" si="6"/>
        <v>0</v>
      </c>
      <c r="AR76" s="72">
        <f t="shared" si="6"/>
        <v>0</v>
      </c>
      <c r="AS76" s="72">
        <f t="shared" si="6"/>
        <v>0</v>
      </c>
      <c r="AT76" s="72">
        <f t="shared" si="6"/>
        <v>0</v>
      </c>
      <c r="AU76" s="72">
        <f t="shared" si="6"/>
        <v>0</v>
      </c>
      <c r="AV76" s="72">
        <f t="shared" si="6"/>
        <v>0</v>
      </c>
      <c r="AW76" s="72">
        <f t="shared" si="6"/>
        <v>0</v>
      </c>
      <c r="AX76" s="72">
        <f t="shared" si="6"/>
        <v>0</v>
      </c>
      <c r="AY76" s="72">
        <f t="shared" si="6"/>
        <v>0</v>
      </c>
      <c r="AZ76" s="72">
        <f t="shared" si="6"/>
        <v>0</v>
      </c>
      <c r="BA76" s="72">
        <f t="shared" si="6"/>
        <v>0</v>
      </c>
      <c r="BB76" s="72">
        <f t="shared" si="6"/>
        <v>0</v>
      </c>
      <c r="BC76" s="72">
        <f t="shared" si="6"/>
        <v>0</v>
      </c>
      <c r="BD76" s="72">
        <f t="shared" si="6"/>
        <v>0</v>
      </c>
      <c r="BF76" s="65">
        <f>MATCH(1,BL42:BL73,0)</f>
        <v>5</v>
      </c>
      <c r="BG76" s="89" t="str">
        <f ca="1">IF(ISNUMBER(BF76),OFFSET(BG41,BF76,0),"")</f>
        <v>だい２０ひらしげ</v>
      </c>
      <c r="BH76" s="65">
        <v>1</v>
      </c>
    </row>
    <row r="77" spans="1:64" ht="18.75" customHeight="1">
      <c r="A77" s="297"/>
      <c r="B77" s="299"/>
      <c r="C77" s="299"/>
      <c r="D77" s="298"/>
      <c r="E77" s="300" t="str">
        <f ca="1">IF(ISNUMBER(BF76),OFFSET(BG41,BF76,0),"")</f>
        <v>だい２０ひらしげ</v>
      </c>
      <c r="F77" s="300"/>
      <c r="G77" s="300" t="str">
        <f ca="1">IF(ISNUMBER(BF77),OFFSET(BG41,BF77,0),"")</f>
        <v>ひらしげかつ</v>
      </c>
      <c r="H77" s="300"/>
      <c r="I77" s="300" t="str">
        <f ca="1">IF(ISNUMBER(BF78),OFFSET(BG41,BF78,0),"")</f>
        <v>ただふく</v>
      </c>
      <c r="J77" s="300"/>
      <c r="K77" s="300" t="str">
        <f ca="1">IF(ISNUMBER(BF79),OFFSET(BG41,BF79,0),"")</f>
        <v>やすふく</v>
      </c>
      <c r="L77" s="300"/>
      <c r="M77" s="300" t="str">
        <f ca="1">IF(ISNUMBER(BF80),OFFSET(BG41,BF80,0),"")</f>
        <v>やすみどい</v>
      </c>
      <c r="N77" s="301"/>
      <c r="O77" s="301"/>
      <c r="P77" s="301"/>
      <c r="Q77" s="301"/>
      <c r="V77" s="184"/>
      <c r="X77" s="72" t="s">
        <v>157</v>
      </c>
      <c r="Y77" s="72">
        <f t="shared" ref="Y77:BD77" si="7">SUMIF(Y42:Y72,4,Y42:Y72)</f>
        <v>0</v>
      </c>
      <c r="Z77" s="72">
        <f t="shared" si="7"/>
        <v>0</v>
      </c>
      <c r="AA77" s="72">
        <f t="shared" si="7"/>
        <v>0</v>
      </c>
      <c r="AB77" s="72">
        <f t="shared" si="7"/>
        <v>0</v>
      </c>
      <c r="AC77" s="72">
        <f t="shared" si="7"/>
        <v>0</v>
      </c>
      <c r="AD77" s="72">
        <f t="shared" si="7"/>
        <v>0</v>
      </c>
      <c r="AE77" s="72">
        <f t="shared" si="7"/>
        <v>0</v>
      </c>
      <c r="AF77" s="72">
        <f t="shared" si="7"/>
        <v>0</v>
      </c>
      <c r="AG77" s="72">
        <f t="shared" si="7"/>
        <v>0</v>
      </c>
      <c r="AH77" s="72">
        <f t="shared" si="7"/>
        <v>0</v>
      </c>
      <c r="AI77" s="72">
        <f t="shared" si="7"/>
        <v>0</v>
      </c>
      <c r="AJ77" s="72">
        <f t="shared" si="7"/>
        <v>0</v>
      </c>
      <c r="AK77" s="72">
        <f t="shared" si="7"/>
        <v>0</v>
      </c>
      <c r="AL77" s="72">
        <f t="shared" si="7"/>
        <v>0</v>
      </c>
      <c r="AM77" s="72">
        <f t="shared" si="7"/>
        <v>0</v>
      </c>
      <c r="AN77" s="72">
        <f t="shared" si="7"/>
        <v>0</v>
      </c>
      <c r="AO77" s="72">
        <f t="shared" si="7"/>
        <v>0</v>
      </c>
      <c r="AP77" s="72">
        <f t="shared" si="7"/>
        <v>0</v>
      </c>
      <c r="AQ77" s="72">
        <f t="shared" si="7"/>
        <v>0</v>
      </c>
      <c r="AR77" s="72">
        <f t="shared" si="7"/>
        <v>0</v>
      </c>
      <c r="AS77" s="72">
        <f t="shared" si="7"/>
        <v>0</v>
      </c>
      <c r="AT77" s="72">
        <f t="shared" si="7"/>
        <v>0</v>
      </c>
      <c r="AU77" s="72">
        <f t="shared" si="7"/>
        <v>0</v>
      </c>
      <c r="AV77" s="72">
        <f t="shared" si="7"/>
        <v>0</v>
      </c>
      <c r="AW77" s="72">
        <f t="shared" si="7"/>
        <v>0</v>
      </c>
      <c r="AX77" s="72">
        <f t="shared" si="7"/>
        <v>0</v>
      </c>
      <c r="AY77" s="72">
        <f t="shared" si="7"/>
        <v>0</v>
      </c>
      <c r="AZ77" s="72">
        <f t="shared" si="7"/>
        <v>0</v>
      </c>
      <c r="BA77" s="72">
        <f t="shared" si="7"/>
        <v>0</v>
      </c>
      <c r="BB77" s="72">
        <f t="shared" si="7"/>
        <v>0</v>
      </c>
      <c r="BC77" s="72">
        <f t="shared" si="7"/>
        <v>0</v>
      </c>
      <c r="BD77" s="72">
        <f t="shared" si="7"/>
        <v>0</v>
      </c>
      <c r="BF77" s="65">
        <f>MATCH(2,BL42:BL73,0)</f>
        <v>3</v>
      </c>
      <c r="BG77" s="89" t="str">
        <f ca="1">IF(ISNUMBER(BF77),OFFSET(BG41,BF77,0),"")</f>
        <v>ひらしげかつ</v>
      </c>
      <c r="BH77" s="65">
        <v>2</v>
      </c>
    </row>
    <row r="78" spans="1:64" ht="18.75" customHeight="1">
      <c r="A78" s="297"/>
      <c r="B78" s="299" t="s">
        <v>158</v>
      </c>
      <c r="C78" s="298" t="s">
        <v>159</v>
      </c>
      <c r="D78" s="298"/>
      <c r="E78" s="302">
        <f ca="1">IF(E77="",0,LOOKUP(E77,始祖牛ﾃﾞｰﾀ!$A$6:$A$6335,始祖牛ﾃﾞｰﾀ!$C$6:$C$6335))</f>
        <v>28.125</v>
      </c>
      <c r="F78" s="298"/>
      <c r="G78" s="302">
        <f ca="1">IF(G77="",0,LOOKUP(G77,始祖牛ﾃﾞｰﾀ!$A$6:$A$6335,始祖牛ﾃﾞｰﾀ!$C$6:$C$6335))</f>
        <v>15.7</v>
      </c>
      <c r="H78" s="298"/>
      <c r="I78" s="302">
        <f ca="1">IF(I77="",0,LOOKUP(I77,始祖牛ﾃﾞｰﾀ!$A$6:$A$6335,始祖牛ﾃﾞｰﾀ!$C$6:$C$6335))</f>
        <v>7.9</v>
      </c>
      <c r="J78" s="298"/>
      <c r="K78" s="302">
        <f ca="1">IF(K77="",0,LOOKUP(K77,始祖牛ﾃﾞｰﾀ!$A$6:$A$6335,始祖牛ﾃﾞｰﾀ!$C$6:$C$6335))</f>
        <v>24.2</v>
      </c>
      <c r="L78" s="298"/>
      <c r="M78" s="302">
        <f ca="1">IF(M77="",0,LOOKUP(M77,始祖牛ﾃﾞｰﾀ!$A$6:$A$6335,始祖牛ﾃﾞｰﾀ!$C$6:$C$6335))</f>
        <v>11.2</v>
      </c>
      <c r="N78" s="303"/>
      <c r="O78" s="303"/>
      <c r="P78" s="303"/>
      <c r="Q78" s="303"/>
      <c r="V78" s="184"/>
      <c r="X78" s="72" t="s">
        <v>160</v>
      </c>
      <c r="Y78" s="72">
        <f t="shared" ref="Y78:BD78" si="8">SUMIF(Y42:Y72,5,Y42:Y72)</f>
        <v>0</v>
      </c>
      <c r="Z78" s="72">
        <f t="shared" si="8"/>
        <v>0</v>
      </c>
      <c r="AA78" s="72">
        <f t="shared" si="8"/>
        <v>0</v>
      </c>
      <c r="AB78" s="72">
        <f t="shared" si="8"/>
        <v>0</v>
      </c>
      <c r="AC78" s="72">
        <f t="shared" si="8"/>
        <v>0</v>
      </c>
      <c r="AD78" s="72">
        <f t="shared" si="8"/>
        <v>0</v>
      </c>
      <c r="AE78" s="72">
        <f t="shared" si="8"/>
        <v>0</v>
      </c>
      <c r="AF78" s="72">
        <f t="shared" si="8"/>
        <v>0</v>
      </c>
      <c r="AG78" s="72">
        <f t="shared" si="8"/>
        <v>0</v>
      </c>
      <c r="AH78" s="72">
        <f t="shared" si="8"/>
        <v>0</v>
      </c>
      <c r="AI78" s="72">
        <f t="shared" si="8"/>
        <v>0</v>
      </c>
      <c r="AJ78" s="72">
        <f t="shared" si="8"/>
        <v>0</v>
      </c>
      <c r="AK78" s="72">
        <f t="shared" si="8"/>
        <v>0</v>
      </c>
      <c r="AL78" s="72">
        <f t="shared" si="8"/>
        <v>0</v>
      </c>
      <c r="AM78" s="72">
        <f t="shared" si="8"/>
        <v>0</v>
      </c>
      <c r="AN78" s="72">
        <f t="shared" si="8"/>
        <v>0</v>
      </c>
      <c r="AO78" s="72">
        <f t="shared" si="8"/>
        <v>0</v>
      </c>
      <c r="AP78" s="72">
        <f t="shared" si="8"/>
        <v>0</v>
      </c>
      <c r="AQ78" s="72">
        <f t="shared" si="8"/>
        <v>0</v>
      </c>
      <c r="AR78" s="72">
        <f t="shared" si="8"/>
        <v>0</v>
      </c>
      <c r="AS78" s="72">
        <f t="shared" si="8"/>
        <v>0</v>
      </c>
      <c r="AT78" s="72">
        <f t="shared" si="8"/>
        <v>0</v>
      </c>
      <c r="AU78" s="72">
        <f t="shared" si="8"/>
        <v>0</v>
      </c>
      <c r="AV78" s="72">
        <f t="shared" si="8"/>
        <v>0</v>
      </c>
      <c r="AW78" s="72">
        <f t="shared" si="8"/>
        <v>0</v>
      </c>
      <c r="AX78" s="72">
        <f t="shared" si="8"/>
        <v>0</v>
      </c>
      <c r="AY78" s="72">
        <f t="shared" si="8"/>
        <v>0</v>
      </c>
      <c r="AZ78" s="72">
        <f t="shared" si="8"/>
        <v>0</v>
      </c>
      <c r="BA78" s="72">
        <f t="shared" si="8"/>
        <v>0</v>
      </c>
      <c r="BB78" s="72">
        <f t="shared" si="8"/>
        <v>0</v>
      </c>
      <c r="BC78" s="72">
        <f t="shared" si="8"/>
        <v>0</v>
      </c>
      <c r="BD78" s="72">
        <f t="shared" si="8"/>
        <v>0</v>
      </c>
      <c r="BF78" s="65">
        <f>MATCH(3,BL42:BL73,0)</f>
        <v>11</v>
      </c>
      <c r="BG78" s="89" t="str">
        <f ca="1">IF(ISNUMBER(BF78),OFFSET(BG41,BF78,0),"")</f>
        <v>ただふく</v>
      </c>
      <c r="BH78" s="65">
        <v>3</v>
      </c>
      <c r="BI78" s="62"/>
    </row>
    <row r="79" spans="1:64" ht="18.75" customHeight="1">
      <c r="A79" s="297"/>
      <c r="B79" s="299" t="s">
        <v>161</v>
      </c>
      <c r="C79" s="304">
        <v>25</v>
      </c>
      <c r="D79" s="305">
        <f ca="1">(SUMIF(Y73:BD73,E77,Y75:BD75))/2</f>
        <v>0</v>
      </c>
      <c r="E79" s="306">
        <f ca="1">C79*D79*(1+E78/100)</f>
        <v>0</v>
      </c>
      <c r="F79" s="305">
        <f ca="1">(SUMIF(Y73:BD73,G77,Y75:BD75))/2</f>
        <v>0</v>
      </c>
      <c r="G79" s="306">
        <f ca="1">C79*F79*(1+G78/100)</f>
        <v>0</v>
      </c>
      <c r="H79" s="305">
        <f ca="1">(SUMIF(Y73:BD73,I77,Y75:BD75))/2</f>
        <v>0</v>
      </c>
      <c r="I79" s="306">
        <f ca="1">C79*H79*(1+I78/100)</f>
        <v>0</v>
      </c>
      <c r="J79" s="305">
        <f ca="1">(SUMIF(Y73:BD73,K77,Y75:BD75))/2</f>
        <v>0</v>
      </c>
      <c r="K79" s="306">
        <f ca="1">C79*J79*(1+K78/100)</f>
        <v>0</v>
      </c>
      <c r="L79" s="305">
        <f ca="1">(SUMIF(Y73:BD73,M77,Y75:BD75))/2</f>
        <v>0</v>
      </c>
      <c r="M79" s="306">
        <f ca="1">C79*L79*(1+M78/100)</f>
        <v>0</v>
      </c>
      <c r="N79" s="307"/>
      <c r="O79" s="307"/>
      <c r="P79" s="307"/>
      <c r="Q79" s="307"/>
      <c r="V79" s="184"/>
      <c r="X79" s="72" t="s">
        <v>162</v>
      </c>
      <c r="Y79" s="72">
        <f t="shared" ref="Y79:BD79" si="9">SUMIF(Y42:Y72,6,Y42:Y72)</f>
        <v>0</v>
      </c>
      <c r="Z79" s="72">
        <f t="shared" si="9"/>
        <v>0</v>
      </c>
      <c r="AA79" s="72">
        <f t="shared" si="9"/>
        <v>0</v>
      </c>
      <c r="AB79" s="72">
        <f t="shared" si="9"/>
        <v>0</v>
      </c>
      <c r="AC79" s="72">
        <f t="shared" si="9"/>
        <v>0</v>
      </c>
      <c r="AD79" s="72">
        <f t="shared" si="9"/>
        <v>0</v>
      </c>
      <c r="AE79" s="72">
        <f t="shared" si="9"/>
        <v>0</v>
      </c>
      <c r="AF79" s="72">
        <f t="shared" si="9"/>
        <v>0</v>
      </c>
      <c r="AG79" s="72">
        <f t="shared" si="9"/>
        <v>0</v>
      </c>
      <c r="AH79" s="72">
        <f t="shared" si="9"/>
        <v>0</v>
      </c>
      <c r="AI79" s="72">
        <f t="shared" si="9"/>
        <v>0</v>
      </c>
      <c r="AJ79" s="72">
        <f t="shared" si="9"/>
        <v>0</v>
      </c>
      <c r="AK79" s="72">
        <f t="shared" si="9"/>
        <v>0</v>
      </c>
      <c r="AL79" s="72">
        <f t="shared" si="9"/>
        <v>0</v>
      </c>
      <c r="AM79" s="72">
        <f t="shared" si="9"/>
        <v>0</v>
      </c>
      <c r="AN79" s="72">
        <f t="shared" si="9"/>
        <v>0</v>
      </c>
      <c r="AO79" s="72">
        <f t="shared" si="9"/>
        <v>0</v>
      </c>
      <c r="AP79" s="72">
        <f t="shared" si="9"/>
        <v>0</v>
      </c>
      <c r="AQ79" s="72">
        <f t="shared" si="9"/>
        <v>0</v>
      </c>
      <c r="AR79" s="72">
        <f t="shared" si="9"/>
        <v>0</v>
      </c>
      <c r="AS79" s="72">
        <f t="shared" si="9"/>
        <v>0</v>
      </c>
      <c r="AT79" s="72">
        <f t="shared" si="9"/>
        <v>0</v>
      </c>
      <c r="AU79" s="72">
        <f t="shared" si="9"/>
        <v>0</v>
      </c>
      <c r="AV79" s="72">
        <f t="shared" si="9"/>
        <v>0</v>
      </c>
      <c r="AW79" s="72">
        <f t="shared" si="9"/>
        <v>0</v>
      </c>
      <c r="AX79" s="72">
        <f t="shared" si="9"/>
        <v>0</v>
      </c>
      <c r="AY79" s="72">
        <f t="shared" si="9"/>
        <v>0</v>
      </c>
      <c r="AZ79" s="72">
        <f t="shared" si="9"/>
        <v>0</v>
      </c>
      <c r="BA79" s="72">
        <f t="shared" si="9"/>
        <v>0</v>
      </c>
      <c r="BB79" s="72">
        <f t="shared" si="9"/>
        <v>0</v>
      </c>
      <c r="BC79" s="72">
        <f t="shared" si="9"/>
        <v>0</v>
      </c>
      <c r="BD79" s="72">
        <f t="shared" si="9"/>
        <v>0</v>
      </c>
      <c r="BE79" s="64"/>
      <c r="BF79" s="65">
        <f>MATCH(4,BL42:BL73,0)</f>
        <v>30</v>
      </c>
      <c r="BG79" s="89" t="str">
        <f ca="1">IF(ISNUMBER(BF79),OFFSET(BG41,BF79,0),"")</f>
        <v>やすふく</v>
      </c>
      <c r="BH79" s="65">
        <v>4</v>
      </c>
    </row>
    <row r="80" spans="1:64" ht="18.75" customHeight="1">
      <c r="A80" s="297"/>
      <c r="B80" s="299" t="s">
        <v>163</v>
      </c>
      <c r="C80" s="304">
        <f t="shared" ref="C80:C85" si="10">C79/2</f>
        <v>12.5</v>
      </c>
      <c r="D80" s="305">
        <f ca="1">(SUMIF(Y73:BD73,E77,Y76:BD76))/3</f>
        <v>0</v>
      </c>
      <c r="E80" s="306">
        <f ca="1">C80*D80*(1+E78/100)</f>
        <v>0</v>
      </c>
      <c r="F80" s="305">
        <f ca="1">(SUMIF(Y73:BD73,G77,Y76:BD76))/3</f>
        <v>0</v>
      </c>
      <c r="G80" s="306">
        <f ca="1">C80*F80*(1+G78/100)</f>
        <v>0</v>
      </c>
      <c r="H80" s="305">
        <f ca="1">(SUMIF(Y73:BD73,I77,Y76:BD76))/3</f>
        <v>0</v>
      </c>
      <c r="I80" s="306">
        <f ca="1">C80*H80*(1+I78/100)</f>
        <v>0</v>
      </c>
      <c r="J80" s="305">
        <f ca="1">(SUMIF(Y73:BD73,K77,Y76:BD76))/3</f>
        <v>0</v>
      </c>
      <c r="K80" s="306">
        <f ca="1">C80*J80*(1+K78/100)</f>
        <v>0</v>
      </c>
      <c r="L80" s="305">
        <f ca="1">(SUMIF(Y73:BD73,M77,Y76:BD76))/3</f>
        <v>0</v>
      </c>
      <c r="M80" s="306">
        <f ca="1">C80*L80*(1+M78/100)</f>
        <v>0</v>
      </c>
      <c r="N80" s="307"/>
      <c r="O80" s="307"/>
      <c r="P80" s="307"/>
      <c r="Q80" s="307"/>
      <c r="V80" s="184"/>
      <c r="X80" s="72" t="s">
        <v>164</v>
      </c>
      <c r="Y80" s="72">
        <f t="shared" ref="Y80:BD80" si="11">SUMIF(Y42:Y72,7,Y42:Y72)</f>
        <v>0</v>
      </c>
      <c r="Z80" s="72">
        <f t="shared" si="11"/>
        <v>0</v>
      </c>
      <c r="AA80" s="72">
        <f t="shared" si="11"/>
        <v>7</v>
      </c>
      <c r="AB80" s="72">
        <f t="shared" si="11"/>
        <v>0</v>
      </c>
      <c r="AC80" s="72">
        <f t="shared" si="11"/>
        <v>0</v>
      </c>
      <c r="AD80" s="72">
        <f t="shared" si="11"/>
        <v>0</v>
      </c>
      <c r="AE80" s="72">
        <f t="shared" si="11"/>
        <v>0</v>
      </c>
      <c r="AF80" s="72">
        <f t="shared" si="11"/>
        <v>0</v>
      </c>
      <c r="AG80" s="72">
        <f t="shared" si="11"/>
        <v>0</v>
      </c>
      <c r="AH80" s="72">
        <f t="shared" si="11"/>
        <v>0</v>
      </c>
      <c r="AI80" s="72">
        <f t="shared" si="11"/>
        <v>0</v>
      </c>
      <c r="AJ80" s="72">
        <f t="shared" si="11"/>
        <v>0</v>
      </c>
      <c r="AK80" s="72">
        <f t="shared" si="11"/>
        <v>0</v>
      </c>
      <c r="AL80" s="72">
        <f t="shared" si="11"/>
        <v>0</v>
      </c>
      <c r="AM80" s="72">
        <f t="shared" si="11"/>
        <v>0</v>
      </c>
      <c r="AN80" s="72">
        <f t="shared" si="11"/>
        <v>0</v>
      </c>
      <c r="AO80" s="72">
        <f t="shared" si="11"/>
        <v>0</v>
      </c>
      <c r="AP80" s="72">
        <f t="shared" si="11"/>
        <v>0</v>
      </c>
      <c r="AQ80" s="72">
        <f t="shared" si="11"/>
        <v>0</v>
      </c>
      <c r="AR80" s="72">
        <f t="shared" si="11"/>
        <v>0</v>
      </c>
      <c r="AS80" s="72">
        <f t="shared" si="11"/>
        <v>0</v>
      </c>
      <c r="AT80" s="72">
        <f t="shared" si="11"/>
        <v>0</v>
      </c>
      <c r="AU80" s="72">
        <f t="shared" si="11"/>
        <v>0</v>
      </c>
      <c r="AV80" s="72">
        <f t="shared" si="11"/>
        <v>0</v>
      </c>
      <c r="AW80" s="72">
        <f t="shared" si="11"/>
        <v>0</v>
      </c>
      <c r="AX80" s="72">
        <f t="shared" si="11"/>
        <v>0</v>
      </c>
      <c r="AY80" s="72">
        <f t="shared" si="11"/>
        <v>0</v>
      </c>
      <c r="AZ80" s="72">
        <f t="shared" si="11"/>
        <v>0</v>
      </c>
      <c r="BA80" s="72">
        <f t="shared" si="11"/>
        <v>0</v>
      </c>
      <c r="BB80" s="72">
        <f t="shared" si="11"/>
        <v>0</v>
      </c>
      <c r="BC80" s="72">
        <f t="shared" si="11"/>
        <v>0</v>
      </c>
      <c r="BD80" s="72">
        <f t="shared" si="11"/>
        <v>0</v>
      </c>
      <c r="BE80" s="64"/>
      <c r="BF80" s="65">
        <f>MATCH(5,BL42:BL73,0)</f>
        <v>21</v>
      </c>
      <c r="BG80" s="89" t="str">
        <f ca="1">IF(ISNUMBER(BF80),OFFSET(BG41,BF80,0),"")</f>
        <v>やすみどい</v>
      </c>
      <c r="BH80" s="65">
        <v>5</v>
      </c>
    </row>
    <row r="81" spans="1:64" ht="18.75" customHeight="1">
      <c r="A81" s="297"/>
      <c r="B81" s="299" t="s">
        <v>165</v>
      </c>
      <c r="C81" s="304">
        <f t="shared" si="10"/>
        <v>6.25</v>
      </c>
      <c r="D81" s="305">
        <f ca="1">(SUMIF(Y73:BD73,E77,Y77:BD77))/4</f>
        <v>0</v>
      </c>
      <c r="E81" s="306">
        <f ca="1">C81*D81*(1+E78/100)</f>
        <v>0</v>
      </c>
      <c r="F81" s="305">
        <f ca="1">(SUMIF(Y73:BD73,G77,Y77:BD77))/4</f>
        <v>0</v>
      </c>
      <c r="G81" s="306">
        <f ca="1">C81*F81*(1+G78/100)</f>
        <v>0</v>
      </c>
      <c r="H81" s="305">
        <f ca="1">(SUMIF(Y73:BD73,I77,Y77:BD77))/4</f>
        <v>0</v>
      </c>
      <c r="I81" s="306">
        <f ca="1">C81*H81*(1+I78/100)</f>
        <v>0</v>
      </c>
      <c r="J81" s="305">
        <f ca="1">(SUMIF(Y73:BD73,K77,Y77:BD77))/4</f>
        <v>0</v>
      </c>
      <c r="K81" s="306">
        <f ca="1">C81*J81*(1+K78/100)</f>
        <v>0</v>
      </c>
      <c r="L81" s="305">
        <f ca="1">(SUMIF(Y73:BD73,M77,Y77:BD77))/4</f>
        <v>0</v>
      </c>
      <c r="M81" s="306">
        <f ca="1">C81*L81*(1+M78/100)</f>
        <v>0</v>
      </c>
      <c r="N81" s="307"/>
      <c r="O81" s="307"/>
      <c r="P81" s="307"/>
      <c r="Q81" s="307"/>
      <c r="V81" s="184"/>
      <c r="X81" s="72" t="s">
        <v>166</v>
      </c>
      <c r="Y81" s="72">
        <f t="shared" ref="Y81:BD81" si="12">SUMIF(Y42:Y72,8,Y42:Y72)</f>
        <v>0</v>
      </c>
      <c r="Z81" s="72">
        <f t="shared" si="12"/>
        <v>0</v>
      </c>
      <c r="AA81" s="72">
        <f t="shared" si="12"/>
        <v>0</v>
      </c>
      <c r="AB81" s="72">
        <f t="shared" si="12"/>
        <v>0</v>
      </c>
      <c r="AC81" s="72">
        <f t="shared" si="12"/>
        <v>8</v>
      </c>
      <c r="AD81" s="72">
        <f t="shared" si="12"/>
        <v>0</v>
      </c>
      <c r="AE81" s="72">
        <f t="shared" si="12"/>
        <v>0</v>
      </c>
      <c r="AF81" s="72">
        <f t="shared" si="12"/>
        <v>0</v>
      </c>
      <c r="AG81" s="72">
        <f t="shared" si="12"/>
        <v>0</v>
      </c>
      <c r="AH81" s="72">
        <f t="shared" si="12"/>
        <v>0</v>
      </c>
      <c r="AI81" s="72">
        <f t="shared" si="12"/>
        <v>0</v>
      </c>
      <c r="AJ81" s="72">
        <f t="shared" si="12"/>
        <v>0</v>
      </c>
      <c r="AK81" s="72">
        <f t="shared" si="12"/>
        <v>0</v>
      </c>
      <c r="AL81" s="72">
        <f t="shared" si="12"/>
        <v>0</v>
      </c>
      <c r="AM81" s="72">
        <f t="shared" si="12"/>
        <v>0</v>
      </c>
      <c r="AN81" s="72">
        <f t="shared" si="12"/>
        <v>0</v>
      </c>
      <c r="AO81" s="72">
        <f t="shared" si="12"/>
        <v>0</v>
      </c>
      <c r="AP81" s="72">
        <f t="shared" si="12"/>
        <v>0</v>
      </c>
      <c r="AQ81" s="72">
        <f t="shared" si="12"/>
        <v>0</v>
      </c>
      <c r="AR81" s="72">
        <f t="shared" si="12"/>
        <v>0</v>
      </c>
      <c r="AS81" s="72">
        <f t="shared" si="12"/>
        <v>0</v>
      </c>
      <c r="AT81" s="72">
        <f t="shared" si="12"/>
        <v>0</v>
      </c>
      <c r="AU81" s="72">
        <f t="shared" si="12"/>
        <v>0</v>
      </c>
      <c r="AV81" s="72">
        <f t="shared" si="12"/>
        <v>0</v>
      </c>
      <c r="AW81" s="72">
        <f t="shared" si="12"/>
        <v>0</v>
      </c>
      <c r="AX81" s="72">
        <f t="shared" si="12"/>
        <v>0</v>
      </c>
      <c r="AY81" s="72">
        <f t="shared" si="12"/>
        <v>0</v>
      </c>
      <c r="AZ81" s="72">
        <f t="shared" si="12"/>
        <v>0</v>
      </c>
      <c r="BA81" s="72">
        <f t="shared" si="12"/>
        <v>0</v>
      </c>
      <c r="BB81" s="72">
        <f t="shared" si="12"/>
        <v>0</v>
      </c>
      <c r="BC81" s="72">
        <f t="shared" si="12"/>
        <v>0</v>
      </c>
      <c r="BD81" s="72">
        <f t="shared" si="12"/>
        <v>0</v>
      </c>
      <c r="BE81" s="64"/>
      <c r="BF81" s="65">
        <f>MATCH(6,BL42:BL73,0)</f>
        <v>9</v>
      </c>
      <c r="BG81" s="89" t="str">
        <f ca="1">IF(ISNUMBER(BF81),OFFSET(BG41,BF81,0),"")</f>
        <v>けだか</v>
      </c>
      <c r="BH81" s="65">
        <v>6</v>
      </c>
    </row>
    <row r="82" spans="1:64" ht="18.75" customHeight="1">
      <c r="A82" s="297"/>
      <c r="B82" s="299" t="s">
        <v>167</v>
      </c>
      <c r="C82" s="304">
        <f t="shared" si="10"/>
        <v>3.125</v>
      </c>
      <c r="D82" s="305">
        <f ca="1">(SUMIF(Y73:BD73,E77,Y78:BD78))/5</f>
        <v>0</v>
      </c>
      <c r="E82" s="306">
        <f ca="1">C82*D82*(1+E78/100)</f>
        <v>0</v>
      </c>
      <c r="F82" s="305">
        <f ca="1">(SUMIF(Y73:BD73,G77,Y78:BD78))/5</f>
        <v>0</v>
      </c>
      <c r="G82" s="306">
        <f ca="1">C82*F82*(1+G78/100)</f>
        <v>0</v>
      </c>
      <c r="H82" s="305">
        <f ca="1">(SUMIF(Y73:BD73,I77,Y78:BD78))/5</f>
        <v>0</v>
      </c>
      <c r="I82" s="306">
        <f ca="1">C82*H82*(1+I78/100)</f>
        <v>0</v>
      </c>
      <c r="J82" s="305">
        <f ca="1">(SUMIF(Y73:BD73,K77,Y78:BD78))/5</f>
        <v>0</v>
      </c>
      <c r="K82" s="306">
        <f ca="1">C82*J82*(1+K78/100)</f>
        <v>0</v>
      </c>
      <c r="L82" s="305">
        <f ca="1">(SUMIF(Y73:BD73,M77,Y78:BD78))/5</f>
        <v>0</v>
      </c>
      <c r="M82" s="306">
        <f ca="1">C82*L82*(1+M78/100)</f>
        <v>0</v>
      </c>
      <c r="N82" s="307"/>
      <c r="O82" s="307"/>
      <c r="P82" s="307"/>
      <c r="Q82" s="307"/>
      <c r="V82" s="184"/>
      <c r="X82" s="72" t="s">
        <v>168</v>
      </c>
      <c r="Y82" s="72">
        <f t="shared" ref="Y82:BD82" si="13">SUMIF(Y42:Y72,9,Y42:Y72)</f>
        <v>0</v>
      </c>
      <c r="Z82" s="72">
        <f t="shared" si="13"/>
        <v>0</v>
      </c>
      <c r="AA82" s="72">
        <f t="shared" si="13"/>
        <v>0</v>
      </c>
      <c r="AB82" s="72">
        <f t="shared" si="13"/>
        <v>0</v>
      </c>
      <c r="AC82" s="72">
        <f t="shared" si="13"/>
        <v>9</v>
      </c>
      <c r="AD82" s="72">
        <f t="shared" si="13"/>
        <v>0</v>
      </c>
      <c r="AE82" s="72">
        <f>SUMIF(AE42:AE72,9,AE42:AE72)</f>
        <v>0</v>
      </c>
      <c r="AF82" s="72">
        <f t="shared" si="13"/>
        <v>0</v>
      </c>
      <c r="AG82" s="72">
        <f t="shared" si="13"/>
        <v>0</v>
      </c>
      <c r="AH82" s="72">
        <f t="shared" si="13"/>
        <v>0</v>
      </c>
      <c r="AI82" s="72">
        <f t="shared" si="13"/>
        <v>0</v>
      </c>
      <c r="AJ82" s="72">
        <f t="shared" si="13"/>
        <v>0</v>
      </c>
      <c r="AK82" s="72">
        <f t="shared" si="13"/>
        <v>0</v>
      </c>
      <c r="AL82" s="72">
        <f t="shared" si="13"/>
        <v>0</v>
      </c>
      <c r="AM82" s="72">
        <f t="shared" si="13"/>
        <v>0</v>
      </c>
      <c r="AN82" s="72">
        <f t="shared" si="13"/>
        <v>9</v>
      </c>
      <c r="AO82" s="72">
        <f t="shared" si="13"/>
        <v>0</v>
      </c>
      <c r="AP82" s="72">
        <f t="shared" si="13"/>
        <v>0</v>
      </c>
      <c r="AQ82" s="72">
        <f t="shared" si="13"/>
        <v>0</v>
      </c>
      <c r="AR82" s="72">
        <f t="shared" si="13"/>
        <v>0</v>
      </c>
      <c r="AS82" s="72">
        <f t="shared" si="13"/>
        <v>0</v>
      </c>
      <c r="AT82" s="72">
        <f t="shared" si="13"/>
        <v>0</v>
      </c>
      <c r="AU82" s="72">
        <f t="shared" si="13"/>
        <v>0</v>
      </c>
      <c r="AV82" s="72">
        <f t="shared" si="13"/>
        <v>0</v>
      </c>
      <c r="AW82" s="72">
        <f t="shared" si="13"/>
        <v>0</v>
      </c>
      <c r="AX82" s="72">
        <f t="shared" si="13"/>
        <v>0</v>
      </c>
      <c r="AY82" s="72">
        <f t="shared" si="13"/>
        <v>0</v>
      </c>
      <c r="AZ82" s="72">
        <f t="shared" si="13"/>
        <v>0</v>
      </c>
      <c r="BA82" s="72">
        <f t="shared" si="13"/>
        <v>0</v>
      </c>
      <c r="BB82" s="72">
        <f t="shared" si="13"/>
        <v>0</v>
      </c>
      <c r="BC82" s="72">
        <f t="shared" si="13"/>
        <v>0</v>
      </c>
      <c r="BD82" s="72">
        <f t="shared" si="13"/>
        <v>0</v>
      </c>
      <c r="BE82" s="64"/>
      <c r="BF82" s="65" t="e">
        <f>MATCH(7,BL42:BL73,0)</f>
        <v>#N/A</v>
      </c>
      <c r="BG82" s="89" t="str">
        <f ca="1">IF(ISNUMBER(BF82),OFFSET(BG41,BF82,0),"")</f>
        <v/>
      </c>
      <c r="BH82" s="65">
        <v>7</v>
      </c>
    </row>
    <row r="83" spans="1:64" ht="18.75" customHeight="1">
      <c r="A83" s="297"/>
      <c r="B83" s="299" t="s">
        <v>169</v>
      </c>
      <c r="C83" s="304">
        <f t="shared" si="10"/>
        <v>1.5625</v>
      </c>
      <c r="D83" s="305">
        <f ca="1">(SUMIF(Y73:BD73,E77,Y79:BD79))/6</f>
        <v>0</v>
      </c>
      <c r="E83" s="306">
        <f ca="1">C83*D83*(1+E78/100)</f>
        <v>0</v>
      </c>
      <c r="F83" s="305">
        <f ca="1">(SUMIF(Y73:BD73,G77,Y79:BD79))/6</f>
        <v>0</v>
      </c>
      <c r="G83" s="306">
        <f ca="1">C83*F83*(1+G78/100)</f>
        <v>0</v>
      </c>
      <c r="H83" s="305">
        <f ca="1">(SUMIF(Y73:BD73,I77,Y79:BD79))/6</f>
        <v>0</v>
      </c>
      <c r="I83" s="306">
        <f ca="1">C83*H83*(1+I78/100)</f>
        <v>0</v>
      </c>
      <c r="J83" s="305">
        <f ca="1">(SUMIF(Y73:BD73,K77,Y79:BD79))/6</f>
        <v>0</v>
      </c>
      <c r="K83" s="306">
        <f ca="1">C83*J83*(1+K78/100)</f>
        <v>0</v>
      </c>
      <c r="L83" s="305">
        <f ca="1">(SUMIF(Y73:BD73,M77,Y79:BD79))/6</f>
        <v>0</v>
      </c>
      <c r="M83" s="306">
        <f ca="1">C83*L83*(1+M78/100)</f>
        <v>0</v>
      </c>
      <c r="N83" s="307"/>
      <c r="O83" s="307"/>
      <c r="P83" s="307"/>
      <c r="Q83" s="307"/>
      <c r="V83" s="184"/>
      <c r="X83" s="72" t="s">
        <v>170</v>
      </c>
      <c r="Y83" s="72">
        <f t="shared" ref="Y83:BD83" si="14">SUMIF(Y42:Y72,10,Y42:Y72)</f>
        <v>0</v>
      </c>
      <c r="Z83" s="72">
        <f t="shared" si="14"/>
        <v>0</v>
      </c>
      <c r="AA83" s="72">
        <f t="shared" si="14"/>
        <v>0</v>
      </c>
      <c r="AB83" s="72">
        <f t="shared" si="14"/>
        <v>0</v>
      </c>
      <c r="AC83" s="72">
        <f t="shared" si="14"/>
        <v>0</v>
      </c>
      <c r="AD83" s="72">
        <f t="shared" si="14"/>
        <v>0</v>
      </c>
      <c r="AE83" s="72">
        <f t="shared" si="14"/>
        <v>0</v>
      </c>
      <c r="AF83" s="72">
        <f t="shared" si="14"/>
        <v>0</v>
      </c>
      <c r="AG83" s="72">
        <f t="shared" si="14"/>
        <v>0</v>
      </c>
      <c r="AH83" s="72">
        <f t="shared" si="14"/>
        <v>0</v>
      </c>
      <c r="AI83" s="72">
        <f t="shared" si="14"/>
        <v>10</v>
      </c>
      <c r="AJ83" s="72">
        <f t="shared" si="14"/>
        <v>10</v>
      </c>
      <c r="AK83" s="72">
        <f t="shared" si="14"/>
        <v>0</v>
      </c>
      <c r="AL83" s="72">
        <f t="shared" si="14"/>
        <v>0</v>
      </c>
      <c r="AM83" s="72">
        <f t="shared" si="14"/>
        <v>0</v>
      </c>
      <c r="AN83" s="72">
        <f t="shared" si="14"/>
        <v>20</v>
      </c>
      <c r="AO83" s="72">
        <f t="shared" si="14"/>
        <v>0</v>
      </c>
      <c r="AP83" s="72">
        <f t="shared" si="14"/>
        <v>0</v>
      </c>
      <c r="AQ83" s="72">
        <f t="shared" si="14"/>
        <v>0</v>
      </c>
      <c r="AR83" s="72">
        <f t="shared" si="14"/>
        <v>0</v>
      </c>
      <c r="AS83" s="72">
        <f t="shared" si="14"/>
        <v>0</v>
      </c>
      <c r="AT83" s="72">
        <f t="shared" si="14"/>
        <v>0</v>
      </c>
      <c r="AU83" s="72">
        <f t="shared" si="14"/>
        <v>0</v>
      </c>
      <c r="AV83" s="72">
        <f t="shared" si="14"/>
        <v>10</v>
      </c>
      <c r="AW83" s="72">
        <f t="shared" si="14"/>
        <v>0</v>
      </c>
      <c r="AX83" s="72">
        <f t="shared" si="14"/>
        <v>10</v>
      </c>
      <c r="AY83" s="72">
        <f t="shared" si="14"/>
        <v>0</v>
      </c>
      <c r="AZ83" s="72">
        <f t="shared" si="14"/>
        <v>0</v>
      </c>
      <c r="BA83" s="72">
        <f t="shared" si="14"/>
        <v>0</v>
      </c>
      <c r="BB83" s="72">
        <f t="shared" si="14"/>
        <v>10</v>
      </c>
      <c r="BC83" s="72">
        <f t="shared" si="14"/>
        <v>0</v>
      </c>
      <c r="BD83" s="72">
        <f t="shared" si="14"/>
        <v>0</v>
      </c>
      <c r="BE83" s="64"/>
      <c r="BF83" s="65" t="e">
        <f>MATCH(8,BL42:BL73,0)</f>
        <v>#N/A</v>
      </c>
      <c r="BG83" s="89" t="str">
        <f ca="1">IF(ISNUMBER(BF83),OFFSET(BG41,BF83,0),"")</f>
        <v/>
      </c>
      <c r="BH83" s="65">
        <v>8</v>
      </c>
    </row>
    <row r="84" spans="1:64" ht="18.75" customHeight="1">
      <c r="A84" s="297"/>
      <c r="B84" s="299" t="s">
        <v>171</v>
      </c>
      <c r="C84" s="304">
        <f t="shared" si="10"/>
        <v>0.78125</v>
      </c>
      <c r="D84" s="305">
        <f ca="1">(SUMIF(Y73:BD73,E77,Y80:BD80))/7</f>
        <v>0</v>
      </c>
      <c r="E84" s="306">
        <f ca="1">C84*D84*(1+E78/100)</f>
        <v>0</v>
      </c>
      <c r="F84" s="305">
        <f ca="1">(SUMIF(Y73:BD73,G77,Y80:BD80))/7</f>
        <v>1</v>
      </c>
      <c r="G84" s="306">
        <f ca="1">C84*F84*(1+G78/100)</f>
        <v>0.90390625000000002</v>
      </c>
      <c r="H84" s="305">
        <f ca="1">(SUMIF(Y73:BD73,I77,Y80:BD80))/7</f>
        <v>0</v>
      </c>
      <c r="I84" s="306">
        <f ca="1">C84*H84*(1+I78/100)</f>
        <v>0</v>
      </c>
      <c r="J84" s="305">
        <f ca="1">(SUMIF(Y73:BD73,K77,Y80:BD80))/7</f>
        <v>0</v>
      </c>
      <c r="K84" s="306">
        <f ca="1">C84*J84*(1+K78/100)</f>
        <v>0</v>
      </c>
      <c r="L84" s="305">
        <f ca="1">(SUMIF(Y73:BD73,M77,Y80:BD80))/7</f>
        <v>0</v>
      </c>
      <c r="M84" s="306">
        <f ca="1">C84*L84*(1+M78/100)</f>
        <v>0</v>
      </c>
      <c r="N84" s="307"/>
      <c r="O84" s="307"/>
      <c r="P84" s="307"/>
      <c r="Q84" s="307"/>
      <c r="V84" s="83"/>
      <c r="X84" s="72" t="s">
        <v>172</v>
      </c>
      <c r="Y84" s="72">
        <f t="shared" ref="Y84:BD84" si="15">SUMIF(Y42:Y72,11,Y42:Y72)</f>
        <v>0</v>
      </c>
      <c r="Z84" s="72">
        <f t="shared" si="15"/>
        <v>0</v>
      </c>
      <c r="AA84" s="72">
        <f t="shared" si="15"/>
        <v>0</v>
      </c>
      <c r="AB84" s="72">
        <f t="shared" si="15"/>
        <v>0</v>
      </c>
      <c r="AC84" s="72">
        <f t="shared" si="15"/>
        <v>0</v>
      </c>
      <c r="AD84" s="72">
        <f t="shared" si="15"/>
        <v>0</v>
      </c>
      <c r="AE84" s="72">
        <f t="shared" si="15"/>
        <v>0</v>
      </c>
      <c r="AF84" s="72">
        <f t="shared" si="15"/>
        <v>0</v>
      </c>
      <c r="AG84" s="72">
        <f t="shared" si="15"/>
        <v>0</v>
      </c>
      <c r="AH84" s="72">
        <f t="shared" si="15"/>
        <v>0</v>
      </c>
      <c r="AI84" s="72">
        <f t="shared" si="15"/>
        <v>0</v>
      </c>
      <c r="AJ84" s="72">
        <f t="shared" si="15"/>
        <v>0</v>
      </c>
      <c r="AK84" s="72">
        <f t="shared" si="15"/>
        <v>0</v>
      </c>
      <c r="AL84" s="72">
        <f t="shared" si="15"/>
        <v>0</v>
      </c>
      <c r="AM84" s="72">
        <f t="shared" si="15"/>
        <v>0</v>
      </c>
      <c r="AN84" s="72">
        <f t="shared" si="15"/>
        <v>0</v>
      </c>
      <c r="AO84" s="72">
        <f t="shared" si="15"/>
        <v>0</v>
      </c>
      <c r="AP84" s="72">
        <f t="shared" si="15"/>
        <v>11</v>
      </c>
      <c r="AQ84" s="72">
        <f t="shared" si="15"/>
        <v>0</v>
      </c>
      <c r="AR84" s="72">
        <f t="shared" si="15"/>
        <v>0</v>
      </c>
      <c r="AS84" s="72">
        <f t="shared" si="15"/>
        <v>11</v>
      </c>
      <c r="AT84" s="72">
        <f t="shared" si="15"/>
        <v>0</v>
      </c>
      <c r="AU84" s="72">
        <f t="shared" si="15"/>
        <v>11</v>
      </c>
      <c r="AV84" s="72">
        <f t="shared" si="15"/>
        <v>22</v>
      </c>
      <c r="AW84" s="72">
        <f t="shared" si="15"/>
        <v>0</v>
      </c>
      <c r="AX84" s="72">
        <f t="shared" si="15"/>
        <v>22</v>
      </c>
      <c r="AY84" s="72">
        <f t="shared" si="15"/>
        <v>11</v>
      </c>
      <c r="AZ84" s="72">
        <f t="shared" si="15"/>
        <v>0</v>
      </c>
      <c r="BA84" s="72">
        <f t="shared" si="15"/>
        <v>0</v>
      </c>
      <c r="BB84" s="72">
        <f t="shared" si="15"/>
        <v>0</v>
      </c>
      <c r="BC84" s="72">
        <f t="shared" si="15"/>
        <v>0</v>
      </c>
      <c r="BD84" s="72">
        <f t="shared" si="15"/>
        <v>0</v>
      </c>
      <c r="BE84" s="64"/>
      <c r="BF84" s="65" t="e">
        <f>MATCH(9,BL42:BL73,0)</f>
        <v>#N/A</v>
      </c>
      <c r="BG84" s="89" t="str">
        <f ca="1">IF(ISNUMBER(BF84),OFFSET(BG41,BF84,0),"")</f>
        <v/>
      </c>
      <c r="BH84" s="65">
        <v>9</v>
      </c>
    </row>
    <row r="85" spans="1:64" ht="18.75" customHeight="1">
      <c r="A85" s="297"/>
      <c r="B85" s="299" t="s">
        <v>173</v>
      </c>
      <c r="C85" s="304">
        <f t="shared" si="10"/>
        <v>0.390625</v>
      </c>
      <c r="D85" s="305">
        <f ca="1">(SUMIF(Y73:BD73,E77,Y81:BD81))/8</f>
        <v>1</v>
      </c>
      <c r="E85" s="306">
        <f ca="1">C85*D85*(1+E78/100)</f>
        <v>0.50048828125</v>
      </c>
      <c r="F85" s="305">
        <f ca="1">(SUMIF(Y73:BD73,G77,Y81:BD81))/8</f>
        <v>0</v>
      </c>
      <c r="G85" s="306">
        <f ca="1">C85*F85*(1+G78/100)</f>
        <v>0</v>
      </c>
      <c r="H85" s="305">
        <f ca="1">(SUMIF(Y73:BD73,I77,Y81:BD81))/8</f>
        <v>0</v>
      </c>
      <c r="I85" s="306">
        <f ca="1">C85*H85*(1+I78/100)</f>
        <v>0</v>
      </c>
      <c r="J85" s="305">
        <f ca="1">(SUMIF(Y73:BD73,K77,Y81:BD81))/8</f>
        <v>0</v>
      </c>
      <c r="K85" s="306">
        <f ca="1">C85*J85*(1+K78/100)</f>
        <v>0</v>
      </c>
      <c r="L85" s="305">
        <f ca="1">(SUMIF(Y73:BD73,M77,Y81:BD81))/8</f>
        <v>0</v>
      </c>
      <c r="M85" s="306">
        <f ca="1">C85*L85*(1+M78/100)</f>
        <v>0</v>
      </c>
      <c r="N85" s="307"/>
      <c r="O85" s="307"/>
      <c r="P85" s="307"/>
      <c r="Q85" s="307"/>
      <c r="V85" s="184"/>
      <c r="X85" s="95" t="s">
        <v>174</v>
      </c>
      <c r="Y85" s="96" t="str">
        <f>IF(Y73="","",((Y75*C79)/2+(Y76*C80)/3+(Y77*C81)/4+(Y78*C82)/5+(Y79*C83)/6+(Y80*C84)/7+(Y81*C85)/8+(Y82*C86)/9+(Y83*C87)/10+(Y84*C88)/11)*(1+Y74/100)/100)</f>
        <v/>
      </c>
      <c r="Z85" s="96" t="str">
        <f>IF(Z73="","",((Z75*C79)/2+(Z76*C80)/3+(Z77*C81)/4+(Z78*C82)/5+(Z79*C83)/6+(Z80*C84)/7+(Z81*C85)/8+(Z82*C86)/9+(Z83*C87)/10+(Z84*C88)/11)*(1+Z74/100)/100)</f>
        <v/>
      </c>
      <c r="AA85" s="96">
        <f>IF(AA73="","",((AA75*C79)/2+(AA76*C80)/3+(AA77*C81)/4+(AA78*C82)/5+(AA79*C83)/6+(AA80*C84)/7+(AA81*C85)/8+(AA82*C86)/9+(AA83*C87)/10+(AA84*C88)/11)*(1+AA74/100)/100)</f>
        <v>9.0390625000000002E-3</v>
      </c>
      <c r="AB85" s="96" t="str">
        <f>IF(AB73="","",((AB75*C79)/2+(AB76*C80)/3+(AB77*C81)/4+(AB78*C82)/5+(AB79*C83)/6+(AB80*C84)/7+(AB81*C85)/8+(AB82*C86)/9+(AB83*C87)/10+(AB84*C88)/11)*(1+AB74/100)/100)</f>
        <v/>
      </c>
      <c r="AC85" s="96">
        <f>IF(AC73="","",((AC75*C79)/2+(AC76*C80)/3+(AC77*C81)/4+(AC78*C82)/5+(AC79*C83)/6+(AC80*C84)/7+(AC81*C85)/8+(AC82*C86)/9+(AC83*C87)/10+(AC84*C88)/11)*(1+AC74/100)/100)</f>
        <v>7.50732421875E-3</v>
      </c>
      <c r="AD85" s="96" t="str">
        <f>IF(AD73="","",((AD75*C79)/2+(AD76*C80)/3+(AD77*C81)/4+(AD78*C82)/5+(AD79*C83)/6+(AD80*C84)/7+(AD81*C85)/8+(AD82*C86)/9+(AD83*C87)/10+(AD84*C88)/11)*(1+AD74/100)/100)</f>
        <v/>
      </c>
      <c r="AE85" s="96" t="str">
        <f>IF(AE73="","",((AE75*C79)/2+(AE76*C80)/3+(AE77*C81)/4+(AE78*C82)/5+(AE79*C83)/6+(AE80*C84)/7+(AE81*C85)/8+(AE82*C86)/9+(AE83*C87)/10+(AE84*C88)/11)*(1+AE74/100)/100)</f>
        <v/>
      </c>
      <c r="AF85" s="96" t="str">
        <f>IF(AF73="","",((AF75*C79)/2+(AF76*C80)/3+(AF77*C81)/4+(AF78*C82)/5+(AF79*C83)/6+(AF80*C84)/7+(AF81*C85)/8+(AF82*C86)/9+(AF83*C87)/10+(AF84*C88)/11)*(1+AF74/100)/100)</f>
        <v/>
      </c>
      <c r="AG85" s="96" t="str">
        <f>IF(AG73="","",((AG75*C79)/2+(AG76*C80)/3+(AG77*C81)/4+(AG78*C82)/5+(AG79*C83)/6+(AG80*C84)/7+(AG81*C85)/8+(AG82*C86)/9+(AG83*C87)/10+(AG84*C88)/11)*(1+AG74/100)/100)</f>
        <v/>
      </c>
      <c r="AH85" s="96" t="str">
        <f>IF(AH73="","",((AH75*C79)/2+(AH76*C80)/3+(AH77*C81)/4+(AH78*C82)/5+(AH79*C83)/6+(AH80*C84)/7+(AH81*C85)/8+(AH82*C86)/9+(AH83*C87)/10+(AH84*C88)/11)*(1+AH74/100)/100)</f>
        <v/>
      </c>
      <c r="AI85" s="96">
        <f>IF(AI73="","",((AI75*C79)/2+(AI76*C80)/3+(AI77*C81)/4+(AI78*C82)/5+(AI79*C83)/6+(AI80*C84)/7+(AI81*C85)/8+(AI82*C86)/9+(AI83*C87)/10+(AI84*C88)/11)*(1+AI74/100)/100)</f>
        <v>1.0537109375E-3</v>
      </c>
      <c r="AJ85" s="96">
        <f>IF(AJ73="","",((AJ75*C79)/2+(AJ76*C80)/3+(AJ77*C81)/4+(AJ78*C82)/5+(AJ79*C83)/6+(AJ80*C84)/7+(AJ81*C85)/8+(AJ82*C86)/9+(AJ83*C87)/10+(AJ84*C88)/11)*(1+AJ74/100)/100)</f>
        <v>1.0537109375E-3</v>
      </c>
      <c r="AK85" s="96" t="str">
        <f>IF(AK73="","",((AK75*C79)/2+(AK76*C80)/3+(AK77*C81)/4+(AK78*C82)/5+(AK79*C83)/6+(AK80*C84)/7+(AK81*C85)/8+(AK82*C86)/9+(AK83*C87)/10+(AK84*C88)/11)*(1+AK74/100)/100)</f>
        <v/>
      </c>
      <c r="AL85" s="96" t="str">
        <f>IF(AL73="","",((AL75*C79)/2+(AL76*C80)/3+(AL77*C81)/4+(AL78*C82)/5+(AL79*C83)/6+(AL80*C84)/7+(AL81*C85)/8+(AL82*C86)/9+(AL83*C87)/10+(AL84*C88)/11)*(1+AL74/100)/100)</f>
        <v/>
      </c>
      <c r="AM85" s="96" t="str">
        <f>IF(AM73="","",((AM75*C79)/2+(AM76*C80)/3+(AM77*C81)/4+(AM78*C82)/5+(AM79*C83)/6+(AM80*C84)/7+(AM81*C85)/8+(AM82*C86)/9+(AM83*C87)/10+(AM84*C88)/11)*(1+AM74/100)/100)</f>
        <v/>
      </c>
      <c r="AN85" s="96">
        <f>IF(AN73="","",((AN75*C79)/2+(AN76*C80)/3+(AN77*C81)/4+(AN78*C82)/5+(AN79*C83)/6+(AN80*C84)/7+(AN81*C85)/8+(AN82*C86)/9+(AN83*C87)/10+(AN84*C88)/11)*(1+AN74/100)/100)</f>
        <v>5.0048828125E-3</v>
      </c>
      <c r="AO85" s="96" t="str">
        <f>IF(AO73="","",((AO75*C79)/2+(AO76*C80)/3+(AO77*C81)/4+(AO78*C82)/5+(AO79*C83)/6+(AO80*C84)/7+(AO81*C85)/8+(AO82*C86)/9+(AO83*C87)/10+(AO84*C88)/11)*(1+AO74/100)/100)</f>
        <v/>
      </c>
      <c r="AP85" s="96">
        <f>IF(AP73="","",((AP75*C79)/2+(AP76*C80)/3+(AP77*C81)/4+(AP78*C82)/5+(AP79*C83)/6+(AP80*C84)/7+(AP81*C85)/8+(AP82*C86)/9+(AP83*C87)/10+(AP84*C88)/11)*(1+AP74/100)/100)</f>
        <v>4.8828125E-4</v>
      </c>
      <c r="AQ85" s="96" t="str">
        <f>IF(AQ73="","",((AQ75*C79)/2+(AQ76*C80)/3+(AQ77*C81)/4+(AQ78*C82)/5+(AQ79*C83)/6+(AQ80*C84)/7+(AQ81*C85)/8+(AQ82*C86)/9+(AQ83*C87)/10+(AQ84*C88)/11)*(1+AQ74/100)/100)</f>
        <v/>
      </c>
      <c r="AR85" s="96" t="str">
        <f>IF(AR73="","",((AR75*C79)/2+(AR76*C80)/3+(AR77*C81)/4+(AR78*C82)/5+(AR79*C83)/6+(AR80*C84)/7+(AR81*C85)/8+(AR82*C86)/9+(AR83*C87)/10+(AR84*C88)/11)*(1+AR74/100)/100)</f>
        <v/>
      </c>
      <c r="AS85" s="96">
        <f>IF(AS73="","",((AS75*C79)/2+(AS76*C80)/3+(AS77*C81)/4+(AS78*C82)/5+(AS79*C83)/6+(AS80*C84)/7+(AS81*C85)/8+(AS82*C86)/9+(AS83*C87)/10+(AS84*C88)/11)*(1+AS74/100)/100)</f>
        <v>5.4296875000000005E-4</v>
      </c>
      <c r="AT85" s="96" t="str">
        <f>IF(AT73="","",((AT75*C79)/2+(AT76*C80)/3+(AT77*C81)/4+(AT78*C82)/5+(AT79*C83)/6+(AT80*C84)/7+(AT81*C85)/8+(AT82*C86)/9+(AT83*C87)/10+(AT84*C88)/11)*(1+AT74/100)/100)</f>
        <v/>
      </c>
      <c r="AU85" s="96">
        <f>IF(AU73="","",((AU75*C79)/2+(AU76*C80)/3+(AU77*C81)/4+(AU78*C82)/5+(AU79*C83)/6+(AU80*C84)/7+(AU81*C85)/8+(AU82*C86)/9+(AU83*C87)/10+(AU84*C88)/11)*(1+AU74/100)/100)</f>
        <v>5.4296875000000005E-4</v>
      </c>
      <c r="AV85" s="96">
        <f>IF(AV73="","",((AV75*C79)/2+(AV76*C80)/3+(AV77*C81)/4+(AV78*C82)/5+(AV79*C83)/6+(AV80*C84)/7+(AV81*C85)/8+(AV82*C86)/9+(AV83*C87)/10+(AV84*C88)/11)*(1+AV74/100)/100)</f>
        <v>2.50244140625E-3</v>
      </c>
      <c r="AW85" s="96" t="str">
        <f>IF(AW73="","",((AW75*C79)/2+(AW76*C80)/3+(AW77*C81)/4+(AW78*C82)/5+(AW79*C83)/6+(AW80*C84)/7+(AW81*C85)/8+(AW82*C86)/9+(AW83*C87)/10+(AW84*C88)/11)*(1+AW74/100)/100)</f>
        <v/>
      </c>
      <c r="AX85" s="96">
        <f>IF(AX73="","",((AX75*C79)/2+(AX76*C80)/3+(AX77*C81)/4+(AX78*C82)/5+(AX79*C83)/6+(AX80*C84)/7+(AX81*C85)/8+(AX82*C86)/9+(AX83*C87)/10+(AX84*C88)/11)*(1+AX74/100)/100)</f>
        <v>2.50244140625E-3</v>
      </c>
      <c r="AY85" s="96">
        <f>IF(AY73="","",((AY75*C79)/2+(AY76*C80)/3+(AY77*C81)/4+(AY78*C82)/5+(AY79*C83)/6+(AY80*C84)/7+(AY81*C85)/8+(AY82*C86)/9+(AY83*C87)/10+(AY84*C88)/11)*(1+AY74/100)/100)</f>
        <v>5.2685546874999998E-4</v>
      </c>
      <c r="AZ85" s="96" t="str">
        <f>IF(AZ73="","",((AZ75*C79)/2+(AZ76*C80)/3+(AZ77*C81)/4+(AZ78*C82)/5+(AZ79*C83)/6+(AZ80*C84)/7+(AZ81*C85)/8+(AZ82*C86)/9+(AZ83*C87)/10+(AZ84*C88)/11)*(1+AZ74/100)/100)</f>
        <v/>
      </c>
      <c r="BA85" s="96" t="str">
        <f>IF(BA73="","",((BA75*C79)/2+(BA76*C80)/3+(BA77*C81)/4+(BA78*C82)/5+(BA79*C83)/6+(BA80*C84)/7+(BA81*C85)/8+(BA82*C86)/9+(BA83*C87)/10+(BA84*C88)/11)*(1+BA74/100)/100)</f>
        <v/>
      </c>
      <c r="BB85" s="96">
        <f>IF(BB73="","",((BB75*C79)/2+(BB76*C80)/3+(BB77*C81)/4+(BB78*C82)/5+(BB79*C83)/6+(BB80*C84)/7+(BB81*C85)/8+(BB82*C86)/9+(BB83*C87)/10+(BB84*C88)/11)*(1+BB74/100)/100)</f>
        <v>1.212890625E-3</v>
      </c>
      <c r="BC85" s="96" t="str">
        <f>IF(BC73="","",((BC75*C79)/2+(BC76*C80)/3+(BC77*C81)/4+(BC78*C82)/5+(BC79*C83)/6+(BC80*C84)/7+(BC81*C85)/8+(BC82*C86)/9+(BC83*C87)/10+(BC84*C88)/11)*(1+BC74/100)/100)</f>
        <v/>
      </c>
      <c r="BD85" s="96" t="str">
        <f>IF(BD73="","",((BD75*C79)/2+(BD76*C80)/3+(BD77*C81)/4+(BD78*C82)/5+(BD79*C83)/6+(BD80*C84)/7+(BD81*C85)/8+(BD82*C86)/9+(BD83*C87)/10+(BD84*C88)/11)*(1+BD74/100)/100)</f>
        <v/>
      </c>
      <c r="BE85" s="64"/>
      <c r="BF85" s="65" t="e">
        <f>MATCH(10,BL42:BL73,0)</f>
        <v>#N/A</v>
      </c>
      <c r="BG85" s="89" t="str">
        <f ca="1">IF(ISNUMBER(BF85),OFFSET(BG41,BF85,0),"")</f>
        <v/>
      </c>
      <c r="BH85" s="65">
        <v>10</v>
      </c>
    </row>
    <row r="86" spans="1:64" ht="18.75" customHeight="1">
      <c r="A86" s="297"/>
      <c r="B86" s="299" t="s">
        <v>175</v>
      </c>
      <c r="C86" s="304">
        <f>C85/2</f>
        <v>0.1953125</v>
      </c>
      <c r="D86" s="305">
        <f ca="1">(SUMIF(Y73:BD73,E77,Y82:BD82))/9</f>
        <v>2</v>
      </c>
      <c r="E86" s="306">
        <f ca="1">C86*D86*(1+E78/100)</f>
        <v>0.50048828125</v>
      </c>
      <c r="F86" s="305">
        <f ca="1">(SUMIF(Y73:BD73,G77,Y82:BD82))/9</f>
        <v>0</v>
      </c>
      <c r="G86" s="306">
        <f ca="1">C86*F86*(1+G78/100)</f>
        <v>0</v>
      </c>
      <c r="H86" s="305">
        <f ca="1">(SUMIF(Y73:BD73,I77,Y82:BD82))/9</f>
        <v>0</v>
      </c>
      <c r="I86" s="306">
        <f ca="1">C86*H86*(1+I78/100)</f>
        <v>0</v>
      </c>
      <c r="J86" s="305">
        <f ca="1">(SUMIF(Y73:BD73,K77,Y82:BD82))/9</f>
        <v>0</v>
      </c>
      <c r="K86" s="306">
        <f ca="1">C86*J86*(1+K78/100)</f>
        <v>0</v>
      </c>
      <c r="L86" s="305">
        <f ca="1">(SUMIF(Y73:BD73,M77,Y82:BD82))/9</f>
        <v>0</v>
      </c>
      <c r="M86" s="306">
        <f ca="1">C86*L86*(1+M78/100)</f>
        <v>0</v>
      </c>
      <c r="N86" s="307"/>
      <c r="O86" s="307"/>
      <c r="P86" s="307"/>
      <c r="Q86" s="307"/>
      <c r="V86" s="184"/>
      <c r="BE86" s="64"/>
    </row>
    <row r="87" spans="1:64" ht="18.75" customHeight="1">
      <c r="A87" s="297"/>
      <c r="B87" s="299" t="s">
        <v>176</v>
      </c>
      <c r="C87" s="304">
        <f>C86/2</f>
        <v>9.765625E-2</v>
      </c>
      <c r="D87" s="305">
        <f ca="1">(SUMIF(Y73:BD73,E77,Y83:BD83))/10</f>
        <v>4</v>
      </c>
      <c r="E87" s="306">
        <f ca="1">C87*D87*(1+E78/100)</f>
        <v>0.50048828125</v>
      </c>
      <c r="F87" s="305">
        <f ca="1">(SUMIF(Y73:BD73,G77,Y83:BD83))/10</f>
        <v>0</v>
      </c>
      <c r="G87" s="306">
        <f ca="1">C87*F87*(1+G78/100)</f>
        <v>0</v>
      </c>
      <c r="H87" s="305">
        <f ca="1">(SUMIF(Y73:BD73,I77,Y83:BD83))/10</f>
        <v>2</v>
      </c>
      <c r="I87" s="306">
        <f ca="1">C87*H87*(1+I78/100)</f>
        <v>0.21074218749999998</v>
      </c>
      <c r="J87" s="305">
        <f ca="1">(SUMIF(Y73:BD73,K77,Y83:BD83))/10</f>
        <v>1</v>
      </c>
      <c r="K87" s="306">
        <f ca="1">C87*J87*(1+K78/100)</f>
        <v>0.1212890625</v>
      </c>
      <c r="L87" s="305">
        <f ca="1">(SUMIF(Y73:BD73,M77,Y83:BD83))/10</f>
        <v>0</v>
      </c>
      <c r="M87" s="306">
        <f ca="1">C87*L87*(1+M78/100)</f>
        <v>0</v>
      </c>
      <c r="N87" s="307"/>
      <c r="O87" s="307"/>
      <c r="P87" s="307"/>
      <c r="Q87" s="307"/>
      <c r="V87" s="179"/>
      <c r="AP87" s="64"/>
      <c r="AQ87" s="64"/>
      <c r="AR87" s="64"/>
      <c r="AS87" s="64"/>
      <c r="AT87" s="64"/>
      <c r="AU87" s="64"/>
      <c r="AV87" s="64"/>
      <c r="AW87" s="64"/>
      <c r="AX87" s="64"/>
      <c r="AY87" s="64"/>
      <c r="AZ87" s="64"/>
      <c r="BA87" s="64"/>
      <c r="BB87" s="64"/>
      <c r="BC87" s="64"/>
      <c r="BD87" s="64"/>
      <c r="BE87" s="64"/>
    </row>
    <row r="88" spans="1:64" ht="18.75" customHeight="1">
      <c r="A88" s="297"/>
      <c r="B88" s="299" t="s">
        <v>177</v>
      </c>
      <c r="C88" s="304">
        <f>C87/2</f>
        <v>4.8828125E-2</v>
      </c>
      <c r="D88" s="305">
        <f ca="1">(SUMIF(Y73:BD73,E77,Y84:BD84))/11</f>
        <v>4</v>
      </c>
      <c r="E88" s="306">
        <f ca="1">C88*D88*(1+E78/100)</f>
        <v>0.250244140625</v>
      </c>
      <c r="F88" s="305">
        <f ca="1">(SUMIF(Y73:BD73,G77,Y84:BD84))/11</f>
        <v>0</v>
      </c>
      <c r="G88" s="306">
        <f ca="1">C88*F88*(1+G78/100)</f>
        <v>0</v>
      </c>
      <c r="H88" s="305">
        <f ca="1">(SUMIF(Y73:BD73,I77,Y84:BD84))/11</f>
        <v>1</v>
      </c>
      <c r="I88" s="306">
        <f ca="1">C88*H88*(1+I78/100)</f>
        <v>5.2685546874999996E-2</v>
      </c>
      <c r="J88" s="305">
        <f ca="1">(SUMIF(Y73:BD73,K77,Y84:BD84))/11</f>
        <v>0</v>
      </c>
      <c r="K88" s="306">
        <f ca="1">C88*J88*(1+K78/100)</f>
        <v>0</v>
      </c>
      <c r="L88" s="305">
        <f ca="1">(SUMIF(Y73:BD73,M77,Y84:BD84))/11</f>
        <v>2</v>
      </c>
      <c r="M88" s="306">
        <f ca="1">C88*L88*(1+M78/100)</f>
        <v>0.10859375000000002</v>
      </c>
      <c r="N88" s="307"/>
      <c r="O88" s="307"/>
      <c r="P88" s="307"/>
      <c r="Q88" s="307"/>
      <c r="V88" s="83"/>
      <c r="AP88" s="64"/>
      <c r="AQ88" s="64"/>
      <c r="AR88" s="64"/>
      <c r="AS88" s="64"/>
      <c r="AT88" s="64"/>
      <c r="AU88" s="64"/>
      <c r="AV88" s="64"/>
      <c r="AW88" s="64"/>
      <c r="AX88" s="64"/>
      <c r="AY88" s="64"/>
      <c r="AZ88" s="64"/>
      <c r="BA88" s="64"/>
      <c r="BB88" s="64"/>
      <c r="BC88" s="64"/>
      <c r="BD88" s="64"/>
      <c r="BE88" s="64"/>
    </row>
    <row r="89" spans="1:64" ht="18.75" customHeight="1">
      <c r="A89" s="297"/>
      <c r="B89" s="308"/>
      <c r="C89" s="309" t="s">
        <v>178</v>
      </c>
      <c r="D89" s="310">
        <f t="shared" ref="D89:M89" ca="1" si="16">SUM(D79:D88)</f>
        <v>11</v>
      </c>
      <c r="E89" s="311">
        <f t="shared" ca="1" si="16"/>
        <v>1.751708984375</v>
      </c>
      <c r="F89" s="310">
        <f t="shared" ca="1" si="16"/>
        <v>1</v>
      </c>
      <c r="G89" s="311">
        <f t="shared" ca="1" si="16"/>
        <v>0.90390625000000002</v>
      </c>
      <c r="H89" s="310">
        <f t="shared" ca="1" si="16"/>
        <v>3</v>
      </c>
      <c r="I89" s="311">
        <f t="shared" ca="1" si="16"/>
        <v>0.263427734375</v>
      </c>
      <c r="J89" s="310">
        <f t="shared" ca="1" si="16"/>
        <v>1</v>
      </c>
      <c r="K89" s="311">
        <f t="shared" ca="1" si="16"/>
        <v>0.1212890625</v>
      </c>
      <c r="L89" s="310">
        <f t="shared" ca="1" si="16"/>
        <v>2</v>
      </c>
      <c r="M89" s="311">
        <f t="shared" ca="1" si="16"/>
        <v>0.10859375000000002</v>
      </c>
      <c r="N89" s="307"/>
      <c r="O89" s="307"/>
      <c r="P89" s="307"/>
      <c r="Q89" s="307"/>
      <c r="R89" s="64"/>
      <c r="S89" s="64"/>
      <c r="T89" s="83"/>
      <c r="U89" s="64"/>
      <c r="V89" s="83"/>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row>
    <row r="90" spans="1:64" ht="18.75" customHeight="1">
      <c r="A90" s="297"/>
      <c r="B90" s="312"/>
      <c r="C90" s="313"/>
      <c r="D90" s="313"/>
      <c r="E90" s="314"/>
      <c r="F90" s="313"/>
      <c r="G90" s="314"/>
      <c r="H90" s="303"/>
      <c r="I90" s="307"/>
      <c r="J90" s="303"/>
      <c r="K90" s="307"/>
      <c r="L90" s="303"/>
      <c r="M90" s="307"/>
      <c r="N90" s="307"/>
      <c r="O90" s="307"/>
      <c r="P90" s="307"/>
      <c r="Q90" s="307"/>
      <c r="R90" s="64"/>
      <c r="S90" s="64"/>
      <c r="T90" s="83"/>
      <c r="U90" s="64"/>
      <c r="V90" s="83"/>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row>
    <row r="91" spans="1:64" ht="18.75" customHeight="1">
      <c r="A91" s="297"/>
      <c r="B91" s="315"/>
      <c r="C91" s="316" t="s">
        <v>179</v>
      </c>
      <c r="D91" s="313"/>
      <c r="E91" s="317">
        <f ca="1">E89+G89+I89</f>
        <v>2.9190429687499999</v>
      </c>
      <c r="F91" s="313" t="s">
        <v>99</v>
      </c>
      <c r="G91" s="318" t="str">
        <f ca="1">LOOKUP(E91,$T$48:$T$51,$U$48:$U$51)</f>
        <v>安　全</v>
      </c>
      <c r="H91" s="319"/>
      <c r="I91" s="307"/>
      <c r="J91" s="303"/>
      <c r="K91" s="307"/>
      <c r="L91" s="303"/>
      <c r="M91" s="307"/>
      <c r="N91" s="307"/>
      <c r="O91" s="307"/>
      <c r="P91" s="307"/>
      <c r="Q91" s="307"/>
      <c r="R91" s="64"/>
      <c r="S91" s="64"/>
      <c r="T91" s="83"/>
      <c r="U91" s="64"/>
      <c r="V91" s="187"/>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row>
    <row r="92" spans="1:64" ht="28.5" customHeight="1" thickBot="1">
      <c r="B92" s="183" t="s">
        <v>180</v>
      </c>
      <c r="C92" s="183"/>
      <c r="D92" s="217"/>
      <c r="Q92" s="64"/>
      <c r="R92" s="1"/>
      <c r="S92" s="233"/>
      <c r="T92" s="233"/>
      <c r="U92" s="233"/>
      <c r="V92" s="233"/>
      <c r="W92" s="107"/>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J92" s="129"/>
      <c r="BK92" s="64"/>
    </row>
    <row r="93" spans="1:64" ht="27" customHeight="1">
      <c r="B93" s="494" t="s">
        <v>1</v>
      </c>
      <c r="C93" s="495"/>
      <c r="D93" s="218"/>
      <c r="E93" s="494" t="s">
        <v>146</v>
      </c>
      <c r="F93" s="501"/>
      <c r="G93" s="501"/>
      <c r="H93" s="501"/>
      <c r="I93" s="501"/>
      <c r="J93" s="501"/>
      <c r="K93" s="501"/>
      <c r="L93" s="501"/>
      <c r="M93" s="502"/>
      <c r="N93" s="1"/>
      <c r="O93" s="1"/>
      <c r="P93" s="1"/>
      <c r="Q93" s="1"/>
      <c r="R93" s="74"/>
      <c r="S93" s="236"/>
      <c r="T93" s="101"/>
      <c r="U93" s="101"/>
      <c r="V93" s="101"/>
      <c r="W93" s="108"/>
      <c r="X93" s="98"/>
      <c r="Y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J93" s="130"/>
      <c r="BK93" s="98"/>
    </row>
    <row r="94" spans="1:64" ht="13.5" customHeight="1">
      <c r="B94" s="168" t="s">
        <v>4</v>
      </c>
      <c r="C94" s="164"/>
      <c r="D94" s="74"/>
      <c r="E94" s="163" t="s">
        <v>5</v>
      </c>
      <c r="F94" s="74"/>
      <c r="G94" s="74" t="s">
        <v>181</v>
      </c>
      <c r="H94" s="209"/>
      <c r="I94" s="74" t="s">
        <v>182</v>
      </c>
      <c r="J94" s="450"/>
      <c r="K94" s="74" t="s">
        <v>183</v>
      </c>
      <c r="L94" s="74"/>
      <c r="M94" s="164" t="s">
        <v>9</v>
      </c>
      <c r="N94" s="74"/>
      <c r="O94" s="74"/>
      <c r="P94" s="74"/>
      <c r="Q94" s="74"/>
      <c r="R94" s="179"/>
      <c r="S94" s="236"/>
      <c r="T94" s="101"/>
      <c r="U94" s="101"/>
      <c r="V94" s="101"/>
      <c r="W94" s="10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J94" s="130"/>
      <c r="BK94" s="64"/>
    </row>
    <row r="95" spans="1:64" ht="13.5" customHeight="1" thickBot="1">
      <c r="A95" s="100"/>
      <c r="B95" s="238" t="str">
        <f>C20</f>
        <v>ゆりしげ</v>
      </c>
      <c r="C95" s="160"/>
      <c r="D95" s="83"/>
      <c r="E95" s="238" t="str">
        <f>E32</f>
        <v>かねゆき</v>
      </c>
      <c r="F95" s="83"/>
      <c r="G95" s="239" t="str">
        <f>G38</f>
        <v>やすひら</v>
      </c>
      <c r="H95" s="222"/>
      <c r="I95" s="239" t="str">
        <f>I40</f>
        <v>だい２０ひらしげ</v>
      </c>
      <c r="J95" s="450"/>
      <c r="K95" s="239" t="str">
        <f>K42</f>
        <v>たやすふく</v>
      </c>
      <c r="L95" s="83"/>
      <c r="M95" s="172" t="s">
        <v>184</v>
      </c>
      <c r="N95" s="179"/>
      <c r="O95" s="179"/>
      <c r="P95" s="179"/>
      <c r="Q95" s="179"/>
      <c r="R95" s="178"/>
      <c r="S95" s="236"/>
      <c r="T95" s="453"/>
      <c r="U95" s="453"/>
      <c r="V95" s="235"/>
      <c r="W95" s="101"/>
      <c r="X95" s="102"/>
      <c r="Y95" s="103"/>
      <c r="Z95" s="103"/>
      <c r="AA95" s="103"/>
      <c r="AB95" s="103"/>
      <c r="AC95" s="103"/>
      <c r="AD95" s="103"/>
      <c r="AE95" s="103"/>
      <c r="AF95" s="103"/>
      <c r="AG95" s="103"/>
      <c r="AH95" s="103"/>
      <c r="AI95" s="103"/>
      <c r="AJ95" s="103"/>
      <c r="AK95" s="103"/>
      <c r="AL95" s="103"/>
      <c r="AM95" s="103"/>
      <c r="AN95" s="103"/>
      <c r="AO95" s="103"/>
      <c r="AP95" s="103"/>
      <c r="AQ95" s="103"/>
      <c r="AR95" s="103"/>
      <c r="AS95" s="103"/>
      <c r="AT95" s="103"/>
      <c r="AU95" s="103"/>
      <c r="AV95" s="103"/>
      <c r="AW95" s="103"/>
      <c r="AX95" s="103"/>
      <c r="AY95" s="103"/>
      <c r="AZ95" s="103"/>
      <c r="BA95" s="103"/>
      <c r="BB95" s="103"/>
      <c r="BC95" s="103"/>
      <c r="BD95" s="103"/>
      <c r="BE95" s="100"/>
      <c r="BF95" s="100"/>
      <c r="BG95" s="100"/>
      <c r="BH95" s="100"/>
      <c r="BI95" s="100"/>
      <c r="BJ95" s="129"/>
      <c r="BK95" s="104"/>
      <c r="BL95" s="100"/>
    </row>
    <row r="96" spans="1:64" ht="27" customHeight="1" thickTop="1" thickBot="1">
      <c r="B96" s="165" t="str">
        <f>B115</f>
        <v>百合茂</v>
      </c>
      <c r="C96" s="156" t="str">
        <f ca="1">G180</f>
        <v>注意</v>
      </c>
      <c r="D96" s="453" t="s">
        <v>11</v>
      </c>
      <c r="E96" s="165" t="str">
        <f>LOOKUP(E95,始祖牛ﾃﾞｰﾀ!$A$6:$A$6335,始祖牛ﾃﾞｰﾀ!$B$6:$B$6335)</f>
        <v>金幸</v>
      </c>
      <c r="F96" s="449" t="s">
        <v>11</v>
      </c>
      <c r="G96" s="166" t="str">
        <f>LOOKUP(G95,始祖牛ﾃﾞｰﾀ!$A$6:$A$6335,始祖牛ﾃﾞｰﾀ!$B$6:$B$6335)</f>
        <v>安平</v>
      </c>
      <c r="H96" s="449" t="s">
        <v>11</v>
      </c>
      <c r="I96" s="167" t="str">
        <f>LOOKUP(I95,始祖牛ﾃﾞｰﾀ!$A$6:$A$6335,始祖牛ﾃﾞｰﾀ!$B$6:$B$6335)</f>
        <v>第２０平茂</v>
      </c>
      <c r="J96" s="449" t="s">
        <v>11</v>
      </c>
      <c r="K96" s="166" t="str">
        <f>LOOKUP(K95,始祖牛ﾃﾞｰﾀ!$A$6:$A$6335,始祖牛ﾃﾞｰﾀ!$B$6:$B$6335)</f>
        <v>田安福</v>
      </c>
      <c r="L96" s="449" t="s">
        <v>11</v>
      </c>
      <c r="M96" s="173" t="str">
        <f>LOOKUP(M95,始祖牛ﾃﾞｰﾀ!$A$6:$A$6335,始祖牛ﾃﾞｰﾀ!$B$6:$B$6335)</f>
        <v>―</v>
      </c>
      <c r="N96" s="178"/>
      <c r="O96" s="178"/>
      <c r="P96" s="178"/>
      <c r="Q96" s="178"/>
      <c r="R96" s="69"/>
      <c r="S96" s="232"/>
      <c r="T96" s="451"/>
      <c r="U96" s="451"/>
      <c r="V96" s="237"/>
      <c r="W96" s="107"/>
      <c r="X96" s="72" t="s">
        <v>23</v>
      </c>
      <c r="Y96" s="73" t="str">
        <f>B117</f>
        <v>ゆりしげ</v>
      </c>
      <c r="Z96" s="73" t="str">
        <f>C109</f>
        <v>ひらしげかつ</v>
      </c>
      <c r="AA96" s="73" t="str">
        <f>E105</f>
        <v>だい２０ひらしげ</v>
      </c>
      <c r="AB96" s="73" t="str">
        <f>E121</f>
        <v>かみたかふく</v>
      </c>
      <c r="AC96" s="73" t="str">
        <f>G103</f>
        <v>けだか</v>
      </c>
      <c r="AD96" s="73" t="str">
        <f>G111</f>
        <v>ほうしょう</v>
      </c>
      <c r="AE96" s="73" t="str">
        <f>G119</f>
        <v>ただふく</v>
      </c>
      <c r="AF96" s="73" t="str">
        <f>G127</f>
        <v>ただふく</v>
      </c>
      <c r="AG96" s="73" t="str">
        <f>I101</f>
        <v>とよさん</v>
      </c>
      <c r="AH96" s="73" t="str">
        <f>I105</f>
        <v>けだか</v>
      </c>
      <c r="AI96" s="73" t="str">
        <f>I109</f>
        <v>だい８けだか</v>
      </c>
      <c r="AJ96" s="73" t="str">
        <f>I113</f>
        <v>ふくはな５</v>
      </c>
      <c r="AK96" s="73" t="str">
        <f>I117</f>
        <v>やすみどい</v>
      </c>
      <c r="AL96" s="73" t="str">
        <f>I121</f>
        <v>ほうとく</v>
      </c>
      <c r="AM96" s="73" t="str">
        <f>I125</f>
        <v>やすみどい</v>
      </c>
      <c r="AN96" s="73" t="str">
        <f>I129</f>
        <v>だい２０ひらしげ</v>
      </c>
      <c r="AO96" s="73" t="str">
        <f>K101</f>
        <v>だい５えいこう</v>
      </c>
      <c r="AP96" s="73" t="str">
        <f>K103</f>
        <v>きんふく</v>
      </c>
      <c r="AQ96" s="73" t="str">
        <f>K105</f>
        <v>とよさん</v>
      </c>
      <c r="AR96" s="73" t="str">
        <f>K107</f>
        <v>はしもと</v>
      </c>
      <c r="AS96" s="73" t="str">
        <f>K109</f>
        <v>けだか</v>
      </c>
      <c r="AT96" s="73" t="str">
        <f>K111</f>
        <v>けだか</v>
      </c>
      <c r="AU96" s="73" t="str">
        <f>K113</f>
        <v>とよかわ</v>
      </c>
      <c r="AV96" s="73" t="str">
        <f>K115</f>
        <v>ふじはなかごしま</v>
      </c>
      <c r="AW96" s="73" t="str">
        <f>K117</f>
        <v>たやすどい</v>
      </c>
      <c r="AX96" s="73" t="str">
        <f>K119</f>
        <v>しげかねなみ</v>
      </c>
      <c r="AY96" s="73" t="str">
        <f>K121</f>
        <v>ほうしゅん</v>
      </c>
      <c r="AZ96" s="73" t="str">
        <f>K123</f>
        <v>ふじはなかごしま</v>
      </c>
      <c r="BA96" s="73" t="str">
        <f>K125</f>
        <v>たやすどい</v>
      </c>
      <c r="BB96" s="73" t="str">
        <f>K127</f>
        <v>しげかねなみ</v>
      </c>
      <c r="BC96" s="73" t="str">
        <f>K129</f>
        <v>けだか</v>
      </c>
      <c r="BD96" s="73" t="str">
        <f>K131</f>
        <v>しかひでどい</v>
      </c>
      <c r="BJ96" s="131"/>
    </row>
    <row r="97" spans="2:62" ht="13.5" customHeight="1" thickBot="1">
      <c r="L97" s="69"/>
      <c r="M97" s="69"/>
      <c r="N97" s="69"/>
      <c r="O97" s="69"/>
      <c r="P97" s="69"/>
      <c r="Q97" s="69"/>
      <c r="R97" s="171"/>
      <c r="S97" s="69"/>
      <c r="T97" s="451"/>
      <c r="U97" s="451"/>
      <c r="V97" s="237"/>
      <c r="W97" s="107"/>
      <c r="X97" s="72"/>
      <c r="Y97" s="72" t="s">
        <v>24</v>
      </c>
      <c r="Z97" s="72" t="s">
        <v>25</v>
      </c>
      <c r="AA97" s="72" t="s">
        <v>26</v>
      </c>
      <c r="AB97" s="72" t="s">
        <v>27</v>
      </c>
      <c r="AC97" s="72" t="s">
        <v>28</v>
      </c>
      <c r="AD97" s="72" t="s">
        <v>29</v>
      </c>
      <c r="AE97" s="72" t="s">
        <v>30</v>
      </c>
      <c r="AF97" s="72" t="s">
        <v>31</v>
      </c>
      <c r="AG97" s="72" t="s">
        <v>32</v>
      </c>
      <c r="AH97" s="72" t="s">
        <v>33</v>
      </c>
      <c r="AI97" s="72" t="s">
        <v>34</v>
      </c>
      <c r="AJ97" s="72" t="s">
        <v>35</v>
      </c>
      <c r="AK97" s="72" t="s">
        <v>36</v>
      </c>
      <c r="AL97" s="72" t="s">
        <v>37</v>
      </c>
      <c r="AM97" s="72" t="s">
        <v>38</v>
      </c>
      <c r="AN97" s="72" t="s">
        <v>39</v>
      </c>
      <c r="AO97" s="72" t="s">
        <v>40</v>
      </c>
      <c r="AP97" s="72" t="s">
        <v>41</v>
      </c>
      <c r="AQ97" s="72" t="s">
        <v>42</v>
      </c>
      <c r="AR97" s="72" t="s">
        <v>43</v>
      </c>
      <c r="AS97" s="72" t="s">
        <v>44</v>
      </c>
      <c r="AT97" s="72" t="s">
        <v>45</v>
      </c>
      <c r="AU97" s="72" t="s">
        <v>46</v>
      </c>
      <c r="AV97" s="72" t="s">
        <v>47</v>
      </c>
      <c r="AW97" s="72" t="s">
        <v>48</v>
      </c>
      <c r="AX97" s="72" t="s">
        <v>49</v>
      </c>
      <c r="AY97" s="72" t="s">
        <v>50</v>
      </c>
      <c r="AZ97" s="72" t="s">
        <v>51</v>
      </c>
      <c r="BA97" s="72" t="s">
        <v>52</v>
      </c>
      <c r="BB97" s="72" t="s">
        <v>53</v>
      </c>
      <c r="BC97" s="72" t="s">
        <v>54</v>
      </c>
      <c r="BD97" s="72" t="s">
        <v>55</v>
      </c>
      <c r="BJ97" s="129"/>
    </row>
    <row r="98" spans="2:62" ht="13.5" customHeight="1">
      <c r="B98" s="492">
        <v>1</v>
      </c>
      <c r="C98" s="487">
        <v>2</v>
      </c>
      <c r="D98" s="487">
        <v>3</v>
      </c>
      <c r="E98" s="487"/>
      <c r="F98" s="487">
        <v>4</v>
      </c>
      <c r="G98" s="487"/>
      <c r="H98" s="487">
        <v>5</v>
      </c>
      <c r="I98" s="487"/>
      <c r="J98" s="487">
        <v>6</v>
      </c>
      <c r="K98" s="503"/>
      <c r="L98" s="505">
        <v>7</v>
      </c>
      <c r="M98" s="506"/>
      <c r="N98" s="171"/>
      <c r="O98" s="171"/>
      <c r="P98" s="171"/>
      <c r="Q98" s="171"/>
      <c r="R98" s="83"/>
      <c r="S98" s="231"/>
      <c r="T98" s="231"/>
      <c r="U98" s="231"/>
      <c r="V98" s="231"/>
      <c r="W98" s="107"/>
      <c r="X98" s="72"/>
      <c r="Y98" s="116" t="s">
        <v>58</v>
      </c>
      <c r="Z98" s="116" t="s">
        <v>59</v>
      </c>
      <c r="AA98" s="116" t="s">
        <v>60</v>
      </c>
      <c r="AB98" s="116" t="s">
        <v>61</v>
      </c>
      <c r="AC98" s="116" t="s">
        <v>62</v>
      </c>
      <c r="AD98" s="116" t="s">
        <v>63</v>
      </c>
      <c r="AE98" s="116" t="s">
        <v>64</v>
      </c>
      <c r="AF98" s="116" t="s">
        <v>65</v>
      </c>
      <c r="AG98" s="116" t="s">
        <v>66</v>
      </c>
      <c r="AH98" s="116" t="s">
        <v>67</v>
      </c>
      <c r="AI98" s="116" t="s">
        <v>68</v>
      </c>
      <c r="AJ98" s="116" t="s">
        <v>69</v>
      </c>
      <c r="AK98" s="116" t="s">
        <v>70</v>
      </c>
      <c r="AL98" s="116" t="s">
        <v>71</v>
      </c>
      <c r="AM98" s="116" t="s">
        <v>72</v>
      </c>
      <c r="AN98" s="116" t="s">
        <v>73</v>
      </c>
      <c r="AO98" s="80" t="s">
        <v>74</v>
      </c>
      <c r="AP98" s="80" t="s">
        <v>75</v>
      </c>
      <c r="AQ98" s="80" t="s">
        <v>76</v>
      </c>
      <c r="AR98" s="80" t="s">
        <v>77</v>
      </c>
      <c r="AS98" s="80" t="s">
        <v>78</v>
      </c>
      <c r="AT98" s="80" t="s">
        <v>79</v>
      </c>
      <c r="AU98" s="80" t="s">
        <v>80</v>
      </c>
      <c r="AV98" s="80" t="s">
        <v>81</v>
      </c>
      <c r="AW98" s="80" t="s">
        <v>82</v>
      </c>
      <c r="AX98" s="80" t="s">
        <v>83</v>
      </c>
      <c r="AY98" s="80" t="s">
        <v>84</v>
      </c>
      <c r="AZ98" s="80" t="s">
        <v>85</v>
      </c>
      <c r="BA98" s="80" t="s">
        <v>86</v>
      </c>
      <c r="BB98" s="80" t="s">
        <v>87</v>
      </c>
      <c r="BC98" s="80" t="s">
        <v>88</v>
      </c>
      <c r="BD98" s="80" t="s">
        <v>89</v>
      </c>
      <c r="BJ98" s="129"/>
    </row>
    <row r="99" spans="2:62" ht="13.5" customHeight="1">
      <c r="B99" s="493"/>
      <c r="C99" s="488"/>
      <c r="D99" s="488"/>
      <c r="E99" s="488"/>
      <c r="F99" s="488"/>
      <c r="G99" s="488"/>
      <c r="H99" s="488"/>
      <c r="I99" s="488"/>
      <c r="J99" s="488"/>
      <c r="K99" s="504"/>
      <c r="L99" s="507"/>
      <c r="M99" s="508"/>
      <c r="N99" s="83"/>
      <c r="O99" s="83"/>
      <c r="P99" s="83"/>
      <c r="Q99" s="83"/>
      <c r="R99" s="83"/>
      <c r="S99" s="231"/>
      <c r="T99" s="231"/>
      <c r="U99" s="231"/>
      <c r="V99" s="231"/>
      <c r="W99" s="107"/>
      <c r="X99" s="80" t="s">
        <v>90</v>
      </c>
      <c r="Y99" s="86">
        <f>IF(B117=C141,2,0)</f>
        <v>0</v>
      </c>
      <c r="Z99" s="86">
        <f>IF(C109=C141,3,0)</f>
        <v>0</v>
      </c>
      <c r="AA99" s="86">
        <f>IF(E105=C141,4,0)</f>
        <v>0</v>
      </c>
      <c r="AB99" s="86">
        <f>IF(E121=C141,4,0)</f>
        <v>0</v>
      </c>
      <c r="AC99" s="86">
        <f>IF(G103=C141,5,0)</f>
        <v>0</v>
      </c>
      <c r="AD99" s="86">
        <f>IF(G111=C141,5,0)</f>
        <v>0</v>
      </c>
      <c r="AE99" s="86">
        <f>IF(G119=C141,5,0)</f>
        <v>0</v>
      </c>
      <c r="AF99" s="86">
        <f>IF(G127=C141,5,0)</f>
        <v>0</v>
      </c>
      <c r="AG99" s="86">
        <f>IF(I101=C141,6,0)</f>
        <v>0</v>
      </c>
      <c r="AH99" s="86">
        <f>IF(I105=C141,6,0)</f>
        <v>0</v>
      </c>
      <c r="AI99" s="86">
        <f>IF(I109=C141,6,0)</f>
        <v>0</v>
      </c>
      <c r="AJ99" s="86">
        <f>IF(I113=C141,6,0)</f>
        <v>0</v>
      </c>
      <c r="AK99" s="86">
        <f>IF(I117=C141,6,0)</f>
        <v>0</v>
      </c>
      <c r="AL99" s="86">
        <f>IF(I121=C141,6,0)</f>
        <v>0</v>
      </c>
      <c r="AM99" s="86">
        <f>IF(I125=C141,6,0)</f>
        <v>0</v>
      </c>
      <c r="AN99" s="86">
        <f>IF(I129=C141,6,0)</f>
        <v>0</v>
      </c>
      <c r="AO99" s="86">
        <f>IF(K101=C141,7,0)</f>
        <v>0</v>
      </c>
      <c r="AP99" s="86">
        <f>IF(K103=C141,7,0)</f>
        <v>0</v>
      </c>
      <c r="AQ99" s="86">
        <f>IF(K105=C141,7,0)</f>
        <v>0</v>
      </c>
      <c r="AR99" s="86">
        <f>IF(K107=C141,7,0)</f>
        <v>0</v>
      </c>
      <c r="AS99" s="86">
        <f>IF(K109=C141,7,0)</f>
        <v>0</v>
      </c>
      <c r="AT99" s="86">
        <f>IF(K111=C141,7,0)</f>
        <v>0</v>
      </c>
      <c r="AU99" s="86">
        <f>IF(K113=C141,7,0)</f>
        <v>0</v>
      </c>
      <c r="AV99" s="86">
        <f>IF(K115=C141,7,0)</f>
        <v>0</v>
      </c>
      <c r="AW99" s="86">
        <f>IF(K117=C141,7,0)</f>
        <v>0</v>
      </c>
      <c r="AX99" s="86">
        <f>IF(K119=C141,7,0)</f>
        <v>0</v>
      </c>
      <c r="AY99" s="86">
        <f>IF(K121=C141,7,0)</f>
        <v>0</v>
      </c>
      <c r="AZ99" s="86">
        <f>IF(K123=C141,7,0)</f>
        <v>0</v>
      </c>
      <c r="BA99" s="86">
        <f>IF(K125=C141,7,0)</f>
        <v>0</v>
      </c>
      <c r="BB99" s="86">
        <f>IF(K127=C141,7,0)</f>
        <v>0</v>
      </c>
      <c r="BC99" s="86">
        <f>IF(K129=C141,7,0)</f>
        <v>0</v>
      </c>
      <c r="BD99" s="86">
        <f>IF(K131=C141,7,0)</f>
        <v>0</v>
      </c>
      <c r="BJ99" s="129"/>
    </row>
    <row r="100" spans="2:62" ht="13.5" customHeight="1">
      <c r="B100" s="157">
        <v>1</v>
      </c>
      <c r="C100" s="119">
        <v>2</v>
      </c>
      <c r="D100" s="81">
        <v>3</v>
      </c>
      <c r="E100" s="64"/>
      <c r="F100" s="81">
        <v>5</v>
      </c>
      <c r="G100" s="64"/>
      <c r="H100" s="81">
        <v>9</v>
      </c>
      <c r="I100" s="189" t="str">
        <f>LOOKUP(G103,始祖牛ﾃﾞｰﾀ!$A$6:$A$6335,始祖牛ﾃﾞｰﾀ!$E$6:$E$6335)</f>
        <v>豊参</v>
      </c>
      <c r="J100" s="77">
        <v>17</v>
      </c>
      <c r="K100" s="200" t="str">
        <f>LOOKUP(I101,始祖牛ﾃﾞｰﾀ!$A$6:$A$6335,始祖牛ﾃﾞｰﾀ!$E$6:$E$6335)</f>
        <v>第５栄光</v>
      </c>
      <c r="L100" s="225"/>
      <c r="M100" s="91" t="str">
        <f>LOOKUP(K101,始祖牛ﾃﾞｰﾀ!$A$6:$A$6335,始祖牛ﾃﾞｰﾀ!$E$6:$E$6335)</f>
        <v>栄光</v>
      </c>
      <c r="N100" s="83"/>
      <c r="O100" s="83"/>
      <c r="P100" s="83"/>
      <c r="Q100" s="83"/>
      <c r="R100" s="83"/>
      <c r="S100" s="64"/>
      <c r="T100" s="83"/>
      <c r="U100" s="64"/>
      <c r="V100" s="187"/>
      <c r="W100" s="107"/>
      <c r="X100" s="80" t="s">
        <v>100</v>
      </c>
      <c r="Y100" s="86">
        <f>IF(B117=E137,3,0)</f>
        <v>0</v>
      </c>
      <c r="Z100" s="86">
        <f>IF(C109=E137,4,0)</f>
        <v>0</v>
      </c>
      <c r="AA100" s="86">
        <f>IF(E105=E137,5,0)</f>
        <v>0</v>
      </c>
      <c r="AB100" s="86">
        <f>IF(E121=E137,5,0)</f>
        <v>0</v>
      </c>
      <c r="AC100" s="86">
        <f>IF(G103=E137,6,0)</f>
        <v>0</v>
      </c>
      <c r="AD100" s="86">
        <f>IF(G111=E137,6,0)</f>
        <v>0</v>
      </c>
      <c r="AE100" s="86">
        <f>IF(G119=E137,6,0)</f>
        <v>0</v>
      </c>
      <c r="AF100" s="86">
        <f>IF(G127=E137,6,0)</f>
        <v>0</v>
      </c>
      <c r="AG100" s="86">
        <f>IF(I101=E137,7,0)</f>
        <v>0</v>
      </c>
      <c r="AH100" s="86">
        <f>IF(I105=E137,7,0)</f>
        <v>0</v>
      </c>
      <c r="AI100" s="86">
        <f>IF(I109=E137,7,0)</f>
        <v>0</v>
      </c>
      <c r="AJ100" s="86">
        <f>IF(I113=E137,7,0)</f>
        <v>0</v>
      </c>
      <c r="AK100" s="86">
        <f>IF(I117=E137,7,0)</f>
        <v>0</v>
      </c>
      <c r="AL100" s="86">
        <f>IF(I121=E137,7,0)</f>
        <v>0</v>
      </c>
      <c r="AM100" s="86">
        <f>IF(I125=E137,7,0)</f>
        <v>0</v>
      </c>
      <c r="AN100" s="86">
        <f>IF(I129=E137,7,0)</f>
        <v>0</v>
      </c>
      <c r="AO100" s="86">
        <f>IF(K101=E137,8,0)</f>
        <v>0</v>
      </c>
      <c r="AP100" s="86">
        <f>IF(K103=E137,8,0)</f>
        <v>0</v>
      </c>
      <c r="AQ100" s="86">
        <f>IF(K105=E137,8,0)</f>
        <v>0</v>
      </c>
      <c r="AR100" s="86">
        <f>IF(K107=E137,8,0)</f>
        <v>0</v>
      </c>
      <c r="AS100" s="86">
        <f>IF(K109=E137,8,0)</f>
        <v>0</v>
      </c>
      <c r="AT100" s="86">
        <f>IF(K111=E137,8,0)</f>
        <v>0</v>
      </c>
      <c r="AU100" s="86">
        <f>IF(K113=E137,8,0)</f>
        <v>0</v>
      </c>
      <c r="AV100" s="86">
        <f>IF(K115=E137,8,0)</f>
        <v>0</v>
      </c>
      <c r="AW100" s="86">
        <f>IF(K117=E137,8,0)</f>
        <v>0</v>
      </c>
      <c r="AX100" s="86">
        <f>IF(K119=E137,8,0)</f>
        <v>0</v>
      </c>
      <c r="AY100" s="86">
        <f>IF(K121=E137,8,0)</f>
        <v>0</v>
      </c>
      <c r="AZ100" s="86">
        <f>IF(K123=E137,8,0)</f>
        <v>0</v>
      </c>
      <c r="BA100" s="86">
        <f>IF(K125=E137,8,0)</f>
        <v>0</v>
      </c>
      <c r="BB100" s="86">
        <f>IF(K127=E137,8,0)</f>
        <v>0</v>
      </c>
      <c r="BC100" s="86">
        <f>IF(K129=E137,8,0)</f>
        <v>0</v>
      </c>
      <c r="BD100" s="86">
        <f>IF(K131=E137,8,0)</f>
        <v>0</v>
      </c>
      <c r="BJ100" s="129"/>
    </row>
    <row r="101" spans="2:62" ht="13.5" customHeight="1">
      <c r="B101" s="158"/>
      <c r="C101" s="81"/>
      <c r="D101" s="81"/>
      <c r="E101" s="83"/>
      <c r="F101" s="489" t="str">
        <f>LOOKUP(E105,始祖牛ﾃﾞｰﾀ!$A$6:$A$6335,始祖牛ﾃﾞｰﾀ!$E$6:$E$6335)</f>
        <v>気高</v>
      </c>
      <c r="G101" s="490"/>
      <c r="H101" s="88"/>
      <c r="I101" s="191" t="str">
        <f>LOOKUP(G103,始祖牛ﾃﾞｰﾀ!$A$6:$A$6335,始祖牛ﾃﾞｰﾀ!$D$6:$D$6335)</f>
        <v>とよさん</v>
      </c>
      <c r="J101" s="78"/>
      <c r="K101" s="196" t="str">
        <f>LOOKUP(I101,始祖牛ﾃﾞｰﾀ!$A$6:$A$6335,始祖牛ﾃﾞｰﾀ!$D$6:$D$6335)</f>
        <v>だい５えいこう</v>
      </c>
      <c r="L101" s="118"/>
      <c r="M101" s="190" t="str">
        <f>LOOKUP(I101,始祖牛ﾃﾞｰﾀ!$A$6:$A$6335,始祖牛ﾃﾞｰﾀ!$G$6:$G$6335)</f>
        <v>礼斉</v>
      </c>
      <c r="N101" s="83"/>
      <c r="O101" s="83"/>
      <c r="P101" s="83"/>
      <c r="Q101" s="83"/>
      <c r="R101" s="83"/>
      <c r="S101" s="64"/>
      <c r="T101" s="83"/>
      <c r="U101" s="64"/>
      <c r="V101" s="187"/>
      <c r="W101" s="107"/>
      <c r="X101" s="80" t="s">
        <v>101</v>
      </c>
      <c r="Y101" s="86">
        <f>IF(B117=E153,3,0)</f>
        <v>0</v>
      </c>
      <c r="Z101" s="86">
        <f>IF(C109=E153,4,0)</f>
        <v>0</v>
      </c>
      <c r="AA101" s="86">
        <f>IF(E105=E153,5,0)</f>
        <v>0</v>
      </c>
      <c r="AB101" s="86">
        <f>IF(E121=E153,5,0)</f>
        <v>0</v>
      </c>
      <c r="AC101" s="86">
        <f>IF(G103=E153,6,0)</f>
        <v>0</v>
      </c>
      <c r="AD101" s="86">
        <f>IF(G111=E153,6,0)</f>
        <v>0</v>
      </c>
      <c r="AE101" s="86">
        <f>IF(G119=E153,6,0)</f>
        <v>0</v>
      </c>
      <c r="AF101" s="86">
        <f>IF(G127=E153,6,0)</f>
        <v>0</v>
      </c>
      <c r="AG101" s="86">
        <f>IF(I101=E153,7,0)</f>
        <v>0</v>
      </c>
      <c r="AH101" s="86">
        <f>IF(I105=E153,7,0)</f>
        <v>0</v>
      </c>
      <c r="AI101" s="86">
        <f>IF(I109=E153,7,0)</f>
        <v>0</v>
      </c>
      <c r="AJ101" s="86">
        <f>IF(I113=E153,7,0)</f>
        <v>0</v>
      </c>
      <c r="AK101" s="86">
        <f>IF(I117=E153,7,0)</f>
        <v>0</v>
      </c>
      <c r="AL101" s="86">
        <f>IF(I121=E153,7,0)</f>
        <v>0</v>
      </c>
      <c r="AM101" s="86">
        <f>IF(I125=E153,7,0)</f>
        <v>0</v>
      </c>
      <c r="AN101" s="86">
        <f>IF(I129=E153,7,0)</f>
        <v>0</v>
      </c>
      <c r="AO101" s="86">
        <f>IF(K101=E153,8,0)</f>
        <v>0</v>
      </c>
      <c r="AP101" s="86">
        <f>IF(K103=E153,8,0)</f>
        <v>0</v>
      </c>
      <c r="AQ101" s="86">
        <f>IF(K105=E153,8,0)</f>
        <v>0</v>
      </c>
      <c r="AR101" s="86">
        <f>IF(K107=E153,8,0)</f>
        <v>0</v>
      </c>
      <c r="AS101" s="86">
        <f>IF(K109=E153,8,0)</f>
        <v>0</v>
      </c>
      <c r="AT101" s="86">
        <f>IF(K111=E153,8,0)</f>
        <v>0</v>
      </c>
      <c r="AU101" s="86">
        <f>IF(K113=E153,8,0)</f>
        <v>0</v>
      </c>
      <c r="AV101" s="86">
        <f>IF(K115=E153,8,0)</f>
        <v>0</v>
      </c>
      <c r="AW101" s="86">
        <f>IF(K117=E153,8,0)</f>
        <v>0</v>
      </c>
      <c r="AX101" s="86">
        <f>IF(K119=E153,8,0)</f>
        <v>0</v>
      </c>
      <c r="AY101" s="86">
        <f>IF(K121=E153,8,0)</f>
        <v>0</v>
      </c>
      <c r="AZ101" s="86">
        <f>IF(K123=E153,8,0)</f>
        <v>0</v>
      </c>
      <c r="BA101" s="86">
        <f>IF(K125=E153,8,0)</f>
        <v>0</v>
      </c>
      <c r="BB101" s="86">
        <f>IF(K127=E153,8,0)</f>
        <v>0</v>
      </c>
      <c r="BC101" s="86">
        <f>IF(K129=E153,8,0)</f>
        <v>0</v>
      </c>
      <c r="BD101" s="86">
        <f>IF(K131=E153,8,0)</f>
        <v>0</v>
      </c>
      <c r="BJ101" s="129"/>
    </row>
    <row r="102" spans="2:62" ht="13.5" customHeight="1">
      <c r="B102" s="158"/>
      <c r="C102" s="81"/>
      <c r="D102" s="81"/>
      <c r="E102" s="64"/>
      <c r="F102" s="489"/>
      <c r="G102" s="490"/>
      <c r="H102" s="82"/>
      <c r="I102" s="118"/>
      <c r="J102" s="77">
        <v>18</v>
      </c>
      <c r="K102" s="200" t="str">
        <f>LOOKUP(G103,始祖牛ﾃﾞｰﾀ!$A$6:$A$6335,始祖牛ﾃﾞｰﾀ!$G$6:$G$6335)</f>
        <v>錦福</v>
      </c>
      <c r="L102" s="225"/>
      <c r="M102" s="91" t="str">
        <f>LOOKUP(K103,始祖牛ﾃﾞｰﾀ!$A$6:$A$6335,始祖牛ﾃﾞｰﾀ!$E$6:$E$6335)</f>
        <v>谷土井</v>
      </c>
      <c r="N102" s="83"/>
      <c r="O102" s="83"/>
      <c r="P102" s="83"/>
      <c r="Q102" s="83"/>
      <c r="R102" s="83"/>
      <c r="S102" s="64"/>
      <c r="T102" s="83"/>
      <c r="U102" s="64"/>
      <c r="V102" s="187"/>
      <c r="W102" s="107"/>
      <c r="X102" s="80" t="s">
        <v>103</v>
      </c>
      <c r="Y102" s="86">
        <f>IF(B117=G135,4,0)</f>
        <v>0</v>
      </c>
      <c r="Z102" s="86">
        <f>IF(C109=G135,5,0)</f>
        <v>0</v>
      </c>
      <c r="AA102" s="86">
        <f>IF(E105=G135,6,0)</f>
        <v>0</v>
      </c>
      <c r="AB102" s="86">
        <f>IF(E121=G135,6,0)</f>
        <v>0</v>
      </c>
      <c r="AC102" s="86">
        <f>IF(G103=G135,7,0)</f>
        <v>0</v>
      </c>
      <c r="AD102" s="86">
        <f>IF(G111=G135,7,0)</f>
        <v>0</v>
      </c>
      <c r="AE102" s="86">
        <f>IF(G119=G135,7,0)</f>
        <v>0</v>
      </c>
      <c r="AF102" s="86">
        <f>IF(G127=G135,7,0)</f>
        <v>0</v>
      </c>
      <c r="AG102" s="86">
        <f>IF(I101=G135,8,0)</f>
        <v>0</v>
      </c>
      <c r="AH102" s="86">
        <f>IF(I105=G135,8,0)</f>
        <v>0</v>
      </c>
      <c r="AI102" s="86">
        <f>IF(I109=G135,8,0)</f>
        <v>0</v>
      </c>
      <c r="AJ102" s="86">
        <f>IF(I113=G135,8,0)</f>
        <v>0</v>
      </c>
      <c r="AK102" s="86">
        <f>IF(I117=G135,8,0)</f>
        <v>0</v>
      </c>
      <c r="AL102" s="86">
        <f>IF(I121=G135,8,0)</f>
        <v>0</v>
      </c>
      <c r="AM102" s="86">
        <f>IF(I125=G135,8,0)</f>
        <v>0</v>
      </c>
      <c r="AN102" s="86">
        <f>IF(I129=G135,8,0)</f>
        <v>0</v>
      </c>
      <c r="AO102" s="86">
        <f>IF(K101=G135,9,0)</f>
        <v>0</v>
      </c>
      <c r="AP102" s="86">
        <f>IF(K103=G135,9,0)</f>
        <v>0</v>
      </c>
      <c r="AQ102" s="86">
        <f>IF(K105=G135,9,0)</f>
        <v>0</v>
      </c>
      <c r="AR102" s="86">
        <f>IF(K107=G135,9,0)</f>
        <v>0</v>
      </c>
      <c r="AS102" s="86">
        <f>IF(K109=G135,9,0)</f>
        <v>0</v>
      </c>
      <c r="AT102" s="86">
        <f>IF(K111=G135,9,0)</f>
        <v>0</v>
      </c>
      <c r="AU102" s="86">
        <f>IF(K113=G135,9,0)</f>
        <v>0</v>
      </c>
      <c r="AV102" s="86">
        <f>IF(K115=G135,9,0)</f>
        <v>0</v>
      </c>
      <c r="AW102" s="86">
        <f>IF(K117=G135,9,0)</f>
        <v>0</v>
      </c>
      <c r="AX102" s="86">
        <f>IF(K119=G135,9,0)</f>
        <v>0</v>
      </c>
      <c r="AY102" s="86">
        <f>IF(K121=G135,9,0)</f>
        <v>0</v>
      </c>
      <c r="AZ102" s="86">
        <f>IF(K123=G135,9,0)</f>
        <v>0</v>
      </c>
      <c r="BA102" s="86">
        <f>IF(K125=G135,9,0)</f>
        <v>0</v>
      </c>
      <c r="BB102" s="86">
        <f>IF(K127=G135,9,0)</f>
        <v>0</v>
      </c>
      <c r="BC102" s="86">
        <f>IF(K129=G135,9,0)</f>
        <v>0</v>
      </c>
      <c r="BD102" s="86">
        <f>IF(K131=G135,9,0)</f>
        <v>0</v>
      </c>
    </row>
    <row r="103" spans="2:62" ht="13.5" customHeight="1">
      <c r="B103" s="158"/>
      <c r="C103" s="81"/>
      <c r="D103" s="489" t="str">
        <f>LOOKUP(C109,始祖牛ﾃﾞｰﾀ!$A$6:$A$6335,始祖牛ﾃﾞｰﾀ!$E$6:$E$6335)</f>
        <v>第２０平茂</v>
      </c>
      <c r="E103" s="490"/>
      <c r="F103" s="81"/>
      <c r="G103" s="190" t="str">
        <f>LOOKUP(E105,始祖牛ﾃﾞｰﾀ!$A$6:$A$6335,始祖牛ﾃﾞｰﾀ!$D$6:$D$6335)</f>
        <v>けだか</v>
      </c>
      <c r="H103" s="84"/>
      <c r="I103" s="118"/>
      <c r="J103" s="78"/>
      <c r="K103" s="196" t="str">
        <f>LOOKUP(G103,始祖牛ﾃﾞｰﾀ!$A$6:$A$6335,始祖牛ﾃﾞｰﾀ!$F$6:$F$6335)</f>
        <v>きんふく</v>
      </c>
      <c r="L103" s="118"/>
      <c r="M103" s="190" t="str">
        <f>LOOKUP(G103,始祖牛ﾃﾞｰﾀ!$A$6:$A$6335,始祖牛ﾃﾞｰﾀ!$I$6:$I$6335)</f>
        <v>源吉</v>
      </c>
      <c r="N103" s="83"/>
      <c r="O103" s="83"/>
      <c r="P103" s="83"/>
      <c r="Q103" s="83"/>
      <c r="R103" s="83"/>
      <c r="W103" s="107"/>
      <c r="X103" s="80" t="s">
        <v>104</v>
      </c>
      <c r="Y103" s="86">
        <f>IF(B117=G143,4,0)</f>
        <v>0</v>
      </c>
      <c r="Z103" s="86">
        <f>IF(C109=G143,5,0)</f>
        <v>0</v>
      </c>
      <c r="AA103" s="86">
        <f>IF(E105=G143,6,0)</f>
        <v>0</v>
      </c>
      <c r="AB103" s="86">
        <f>IF(E121=G143,6,0)</f>
        <v>6</v>
      </c>
      <c r="AC103" s="86">
        <f>IF(G103=G143,7,0)</f>
        <v>0</v>
      </c>
      <c r="AD103" s="86">
        <f>IF(G111=G143,7,0)</f>
        <v>0</v>
      </c>
      <c r="AE103" s="86">
        <f>IF(G119=G143,7,0)</f>
        <v>0</v>
      </c>
      <c r="AF103" s="86">
        <f>IF(G127=G143,7,0)</f>
        <v>0</v>
      </c>
      <c r="AG103" s="86">
        <f>IF(I101=G143,8,0)</f>
        <v>0</v>
      </c>
      <c r="AH103" s="86">
        <f>IF(I105=G143,8,0)</f>
        <v>0</v>
      </c>
      <c r="AI103" s="86">
        <f>IF(I109=G143,8,0)</f>
        <v>0</v>
      </c>
      <c r="AJ103" s="86">
        <f>IF(I113=G143,8,0)</f>
        <v>0</v>
      </c>
      <c r="AK103" s="86">
        <f>IF(I117=G143,8,0)</f>
        <v>0</v>
      </c>
      <c r="AL103" s="86">
        <f>IF(I121=G143,8,0)</f>
        <v>0</v>
      </c>
      <c r="AM103" s="86">
        <f>IF(I125=G143,8,0)</f>
        <v>0</v>
      </c>
      <c r="AN103" s="86">
        <f>IF(I129=G143,8,0)</f>
        <v>0</v>
      </c>
      <c r="AO103" s="86">
        <f>IF(K101=G143,9,0)</f>
        <v>0</v>
      </c>
      <c r="AP103" s="86">
        <f>IF(K103=G143,9,0)</f>
        <v>0</v>
      </c>
      <c r="AQ103" s="86">
        <f>IF(K105=G143,9,0)</f>
        <v>0</v>
      </c>
      <c r="AR103" s="86">
        <f>IF(K107=G143,9,0)</f>
        <v>0</v>
      </c>
      <c r="AS103" s="86">
        <f>IF(K109=G143,9,0)</f>
        <v>0</v>
      </c>
      <c r="AT103" s="86">
        <f>IF(K111=G143,9,0)</f>
        <v>0</v>
      </c>
      <c r="AU103" s="86">
        <f>IF(K113=G143,9,0)</f>
        <v>0</v>
      </c>
      <c r="AV103" s="86">
        <f>IF(K115=G143,9,0)</f>
        <v>0</v>
      </c>
      <c r="AW103" s="86">
        <f>IF(K117=G143,9,0)</f>
        <v>0</v>
      </c>
      <c r="AX103" s="86">
        <f>IF(K119=G143,9,0)</f>
        <v>0</v>
      </c>
      <c r="AY103" s="86">
        <f>IF(K121=G143,9,0)</f>
        <v>0</v>
      </c>
      <c r="AZ103" s="86">
        <f>IF(K123=G143,9,0)</f>
        <v>0</v>
      </c>
      <c r="BA103" s="86">
        <f>IF(K125=G143,9,0)</f>
        <v>0</v>
      </c>
      <c r="BB103" s="86">
        <f>IF(K127=G143,9,0)</f>
        <v>0</v>
      </c>
      <c r="BC103" s="86">
        <f>IF(K129=G143,9,0)</f>
        <v>0</v>
      </c>
      <c r="BD103" s="86">
        <f>IF(K131=G143,9,0)</f>
        <v>0</v>
      </c>
    </row>
    <row r="104" spans="2:62" ht="13.5" customHeight="1">
      <c r="B104" s="158"/>
      <c r="C104" s="87"/>
      <c r="D104" s="489"/>
      <c r="E104" s="490"/>
      <c r="F104" s="76"/>
      <c r="G104" s="170"/>
      <c r="H104" s="76">
        <v>10</v>
      </c>
      <c r="I104" s="199" t="str">
        <f>LOOKUP(E105,始祖牛ﾃﾞｰﾀ!$A$6:$A$6335,始祖牛ﾃﾞｰﾀ!$G$6:$G$6335)</f>
        <v>気高</v>
      </c>
      <c r="J104" s="77">
        <v>19</v>
      </c>
      <c r="K104" s="200" t="str">
        <f>LOOKUP(I105,始祖牛ﾃﾞｰﾀ!$A$6:$A$6335,始祖牛ﾃﾞｰﾀ!$E$6:$E$6335)</f>
        <v>豊参</v>
      </c>
      <c r="L104" s="225"/>
      <c r="M104" s="91" t="str">
        <f>LOOKUP(K105,始祖牛ﾃﾞｰﾀ!$A$6:$A$6335,始祖牛ﾃﾞｰﾀ!$E$6:$E$6335)</f>
        <v>第５栄光</v>
      </c>
      <c r="N104" s="83"/>
      <c r="O104" s="83"/>
      <c r="P104" s="83"/>
      <c r="Q104" s="83"/>
      <c r="R104" s="83"/>
      <c r="W104" s="107"/>
      <c r="X104" s="80" t="s">
        <v>105</v>
      </c>
      <c r="Y104" s="86">
        <f>IF(B117=G151,4,0)</f>
        <v>0</v>
      </c>
      <c r="Z104" s="86">
        <f>IF(C109=G151,5,0)</f>
        <v>0</v>
      </c>
      <c r="AA104" s="86">
        <f>IF(E105=G151,6,0)</f>
        <v>0</v>
      </c>
      <c r="AB104" s="86">
        <f>IF(E121=G151,6,0)</f>
        <v>0</v>
      </c>
      <c r="AC104" s="86">
        <f>IF(G103=G151,7,0)</f>
        <v>0</v>
      </c>
      <c r="AD104" s="86">
        <f>IF(G111=G151,7,0)</f>
        <v>0</v>
      </c>
      <c r="AE104" s="86">
        <f>IF(G119=G151,7,0)</f>
        <v>0</v>
      </c>
      <c r="AF104" s="86">
        <f>IF(G127=G151,7,0)</f>
        <v>0</v>
      </c>
      <c r="AG104" s="86">
        <f>IF(I101=G151,8,0)</f>
        <v>0</v>
      </c>
      <c r="AH104" s="86">
        <f>IF(I105=G151,8,0)</f>
        <v>0</v>
      </c>
      <c r="AI104" s="86">
        <f>IF(I109=G151,8,0)</f>
        <v>0</v>
      </c>
      <c r="AJ104" s="86">
        <f>IF(I113=G151,8,0)</f>
        <v>0</v>
      </c>
      <c r="AK104" s="86">
        <f>IF(I117=G151,8,0)</f>
        <v>0</v>
      </c>
      <c r="AL104" s="86">
        <f>IF(I121=G151,8,0)</f>
        <v>0</v>
      </c>
      <c r="AM104" s="86">
        <f>IF(I125=G151,8,0)</f>
        <v>0</v>
      </c>
      <c r="AN104" s="86">
        <f>IF(I129=G151,8,0)</f>
        <v>0</v>
      </c>
      <c r="AO104" s="86">
        <f>IF(K101=G151,9,0)</f>
        <v>0</v>
      </c>
      <c r="AP104" s="86">
        <f>IF(K103=G151,9,0)</f>
        <v>0</v>
      </c>
      <c r="AQ104" s="86">
        <f>IF(K105=G151,9,0)</f>
        <v>0</v>
      </c>
      <c r="AR104" s="86">
        <f>IF(K107=G151,9,0)</f>
        <v>0</v>
      </c>
      <c r="AS104" s="86">
        <f>IF(K109=G151,9,0)</f>
        <v>0</v>
      </c>
      <c r="AT104" s="86">
        <f>IF(K111=G151,9,0)</f>
        <v>0</v>
      </c>
      <c r="AU104" s="86">
        <f>IF(K113=G151,9,0)</f>
        <v>0</v>
      </c>
      <c r="AV104" s="86">
        <f>IF(K115=G151,9,0)</f>
        <v>0</v>
      </c>
      <c r="AW104" s="86">
        <f>IF(K117=G151,9,0)</f>
        <v>0</v>
      </c>
      <c r="AX104" s="86">
        <f>IF(K119=G151,9,0)</f>
        <v>0</v>
      </c>
      <c r="AY104" s="86">
        <f>IF(K121=G151,9,0)</f>
        <v>0</v>
      </c>
      <c r="AZ104" s="86">
        <f>IF(K123=G151,9,0)</f>
        <v>0</v>
      </c>
      <c r="BA104" s="86">
        <f>IF(K125=G151,9,0)</f>
        <v>0</v>
      </c>
      <c r="BB104" s="86">
        <f>IF(K127=G151,9,0)</f>
        <v>0</v>
      </c>
      <c r="BC104" s="86">
        <f>IF(K129=G151,9,0)</f>
        <v>0</v>
      </c>
      <c r="BD104" s="86">
        <f>IF(K131=G151,9,0)</f>
        <v>0</v>
      </c>
      <c r="BJ104" s="129"/>
    </row>
    <row r="105" spans="2:62" ht="13.5" customHeight="1">
      <c r="B105" s="158"/>
      <c r="C105" s="192"/>
      <c r="D105" s="81"/>
      <c r="E105" s="195" t="str">
        <f>LOOKUP(C109,始祖牛ﾃﾞｰﾀ!$A$6:$A$6335,始祖牛ﾃﾞｰﾀ!$D$6:$D$6335)</f>
        <v>だい２０ひらしげ</v>
      </c>
      <c r="F105" s="81"/>
      <c r="G105" s="82"/>
      <c r="H105" s="88"/>
      <c r="I105" s="191" t="str">
        <f>LOOKUP(E105,始祖牛ﾃﾞｰﾀ!$A$6:$A$6335,始祖牛ﾃﾞｰﾀ!$F$6:$F$6335)</f>
        <v>けだか</v>
      </c>
      <c r="J105" s="78"/>
      <c r="K105" s="196" t="str">
        <f>LOOKUP(I105,始祖牛ﾃﾞｰﾀ!$A$6:$A$6335,始祖牛ﾃﾞｰﾀ!$D$6:$D$6335)</f>
        <v>とよさん</v>
      </c>
      <c r="L105" s="118"/>
      <c r="M105" s="190" t="str">
        <f>LOOKUP(I105,始祖牛ﾃﾞｰﾀ!$A$6:$A$6335,始祖牛ﾃﾞｰﾀ!$G$6:$G$6335)</f>
        <v>錦福</v>
      </c>
      <c r="N105" s="83"/>
      <c r="O105" s="83"/>
      <c r="P105" s="83"/>
      <c r="Q105" s="83"/>
      <c r="R105" s="83"/>
      <c r="W105" s="107"/>
      <c r="X105" s="80" t="s">
        <v>106</v>
      </c>
      <c r="Y105" s="86">
        <f>IF(B117=G159,4,0)</f>
        <v>0</v>
      </c>
      <c r="Z105" s="86">
        <f>IF(C109=G159,5,0)</f>
        <v>0</v>
      </c>
      <c r="AA105" s="86">
        <f>IF(E105=G159,6,0)</f>
        <v>6</v>
      </c>
      <c r="AB105" s="86">
        <f>IF(E121=G159,6,0)</f>
        <v>0</v>
      </c>
      <c r="AC105" s="86">
        <f>IF(G103=G159,7,0)</f>
        <v>0</v>
      </c>
      <c r="AD105" s="86">
        <f>IF(G111=G159,7,0)</f>
        <v>0</v>
      </c>
      <c r="AE105" s="86">
        <f>IF(G119=G159,7,0)</f>
        <v>0</v>
      </c>
      <c r="AF105" s="86">
        <f>IF(G127=G159,7,0)</f>
        <v>0</v>
      </c>
      <c r="AG105" s="86">
        <f>IF(I101=G159,8,0)</f>
        <v>0</v>
      </c>
      <c r="AH105" s="86">
        <f>IF(I105=G159,8,0)</f>
        <v>0</v>
      </c>
      <c r="AI105" s="86">
        <f>IF(I109=G159,8,0)</f>
        <v>0</v>
      </c>
      <c r="AJ105" s="86">
        <f>IF(I113=G159,8,0)</f>
        <v>0</v>
      </c>
      <c r="AK105" s="86">
        <f>IF(I117=G159,8,0)</f>
        <v>0</v>
      </c>
      <c r="AL105" s="86">
        <f>IF(I121=G159,8,0)</f>
        <v>0</v>
      </c>
      <c r="AM105" s="86">
        <f>IF(I125=G159,8,0)</f>
        <v>0</v>
      </c>
      <c r="AN105" s="86">
        <f>IF(I129=G159,8,0)</f>
        <v>8</v>
      </c>
      <c r="AO105" s="86">
        <f>IF(K101=G159,9,0)</f>
        <v>0</v>
      </c>
      <c r="AP105" s="86">
        <f>IF(K103=G159,9,0)</f>
        <v>0</v>
      </c>
      <c r="AQ105" s="86">
        <f>IF(K105=G159,9,0)</f>
        <v>0</v>
      </c>
      <c r="AR105" s="86">
        <f>IF(K107=G159,9,0)</f>
        <v>0</v>
      </c>
      <c r="AS105" s="86">
        <f>IF(K109=G159,9,0)</f>
        <v>0</v>
      </c>
      <c r="AT105" s="86">
        <f>IF(K111=G159,9,0)</f>
        <v>0</v>
      </c>
      <c r="AU105" s="86">
        <f>IF(K113=G159,9,0)</f>
        <v>0</v>
      </c>
      <c r="AV105" s="86">
        <f>IF(K115=G159,9,0)</f>
        <v>0</v>
      </c>
      <c r="AW105" s="86">
        <f>IF(K117=G159,9,0)</f>
        <v>0</v>
      </c>
      <c r="AX105" s="86">
        <f>IF(K119=G159,9,0)</f>
        <v>0</v>
      </c>
      <c r="AY105" s="86">
        <f>IF(K121=G159,9,0)</f>
        <v>0</v>
      </c>
      <c r="AZ105" s="86">
        <f>IF(K123=G159,9,0)</f>
        <v>0</v>
      </c>
      <c r="BA105" s="86">
        <f>IF(K125=G159,9,0)</f>
        <v>0</v>
      </c>
      <c r="BB105" s="86">
        <f>IF(K127=G159,9,0)</f>
        <v>0</v>
      </c>
      <c r="BC105" s="86">
        <f>IF(K129=G159,9,0)</f>
        <v>0</v>
      </c>
      <c r="BD105" s="86">
        <f>IF(K131=G159,9,0)</f>
        <v>0</v>
      </c>
      <c r="BJ105" s="129"/>
    </row>
    <row r="106" spans="2:62" ht="13.5" customHeight="1">
      <c r="B106" s="158"/>
      <c r="C106" s="185"/>
      <c r="D106" s="81"/>
      <c r="E106" s="83"/>
      <c r="F106" s="81"/>
      <c r="G106" s="82"/>
      <c r="H106" s="82"/>
      <c r="I106" s="118"/>
      <c r="J106" s="77">
        <v>20</v>
      </c>
      <c r="K106" s="200" t="str">
        <f>LOOKUP(E105,始祖牛ﾃﾞｰﾀ!$A$6:$A$6335,始祖牛ﾃﾞｰﾀ!$I$6:$I$6335)</f>
        <v>橋本</v>
      </c>
      <c r="L106" s="225"/>
      <c r="M106" s="91" t="str">
        <f>LOOKUP(K107,始祖牛ﾃﾞｰﾀ!$A$6:$A$6335,始祖牛ﾃﾞｰﾀ!$E$6:$E$6335)</f>
        <v>西秀</v>
      </c>
      <c r="N106" s="83"/>
      <c r="O106" s="83"/>
      <c r="P106" s="83"/>
      <c r="Q106" s="83"/>
      <c r="R106" s="83"/>
      <c r="W106" s="107"/>
      <c r="X106" s="80" t="s">
        <v>107</v>
      </c>
      <c r="Y106" s="86">
        <f>IF(B117=I133,5,0)</f>
        <v>0</v>
      </c>
      <c r="Z106" s="86">
        <f>IF(C109=I133,6,0)</f>
        <v>0</v>
      </c>
      <c r="AA106" s="86">
        <f>IF(E105=I133,7,0)</f>
        <v>0</v>
      </c>
      <c r="AB106" s="86">
        <f>IF(E121=I133,7,0)</f>
        <v>0</v>
      </c>
      <c r="AC106" s="86">
        <f>IF(G103=I133,8,0)</f>
        <v>0</v>
      </c>
      <c r="AD106" s="86">
        <f>IF(G111=I133,8,0)</f>
        <v>0</v>
      </c>
      <c r="AE106" s="86">
        <f>IF(G119=I133,8,0)</f>
        <v>0</v>
      </c>
      <c r="AF106" s="86">
        <f>IF(G127=I133,8,0)</f>
        <v>0</v>
      </c>
      <c r="AG106" s="86">
        <f>IF(I101=I133,9,0)</f>
        <v>0</v>
      </c>
      <c r="AH106" s="86">
        <f>IF(I105=I133,9,0)</f>
        <v>0</v>
      </c>
      <c r="AI106" s="86">
        <f>IF(I109=I133,9,0)</f>
        <v>0</v>
      </c>
      <c r="AJ106" s="86">
        <f>IF(I113=I133,9,0)</f>
        <v>0</v>
      </c>
      <c r="AK106" s="86">
        <f>IF(I117=I133,9,0)</f>
        <v>0</v>
      </c>
      <c r="AL106" s="86">
        <f>IF(I121=I133,9,0)</f>
        <v>0</v>
      </c>
      <c r="AM106" s="86">
        <f>IF(I125=I133,9,0)</f>
        <v>0</v>
      </c>
      <c r="AN106" s="86">
        <f>IF(I129=I133,9,0)</f>
        <v>0</v>
      </c>
      <c r="AO106" s="86">
        <f>IF(K101=I133,10,0)</f>
        <v>10</v>
      </c>
      <c r="AP106" s="86">
        <f>IF(K103=I133,10,0)</f>
        <v>0</v>
      </c>
      <c r="AQ106" s="86">
        <f>IF(K105=I133,10,0)</f>
        <v>0</v>
      </c>
      <c r="AR106" s="86">
        <f>IF(K107=I133,10,0)</f>
        <v>0</v>
      </c>
      <c r="AS106" s="86">
        <f>IF(K109=I133,10,0)</f>
        <v>0</v>
      </c>
      <c r="AT106" s="86">
        <f>IF(K111=I133,10,0)</f>
        <v>0</v>
      </c>
      <c r="AU106" s="86">
        <f>IF(K113=I133,10,0)</f>
        <v>0</v>
      </c>
      <c r="AV106" s="86">
        <f>IF(K115=I133,10,0)</f>
        <v>0</v>
      </c>
      <c r="AW106" s="86">
        <f>IF(K117=I133,10,0)</f>
        <v>0</v>
      </c>
      <c r="AX106" s="86">
        <f>IF(K119=I133,10,0)</f>
        <v>0</v>
      </c>
      <c r="AY106" s="86">
        <f>IF(K121=I133,10,0)</f>
        <v>0</v>
      </c>
      <c r="AZ106" s="86">
        <f>IF(K123=I133,10,0)</f>
        <v>0</v>
      </c>
      <c r="BA106" s="86">
        <f>IF(K125=I133,10,0)</f>
        <v>0</v>
      </c>
      <c r="BB106" s="86">
        <f>IF(K127=I133,10,0)</f>
        <v>0</v>
      </c>
      <c r="BC106" s="86">
        <f>IF(K129=I133,10,0)</f>
        <v>0</v>
      </c>
      <c r="BD106" s="86">
        <f>IF(K131=I133,10,0)</f>
        <v>0</v>
      </c>
      <c r="BJ106" s="129"/>
    </row>
    <row r="107" spans="2:62" ht="13.5" customHeight="1">
      <c r="B107" s="158"/>
      <c r="C107" s="497" t="str">
        <f>LOOKUP(B117,始祖牛ﾃﾞｰﾀ!$A$6:$A$6335,始祖牛ﾃﾞｰﾀ!$E$6:$E$6335)</f>
        <v>平茂勝</v>
      </c>
      <c r="D107" s="81"/>
      <c r="E107" s="64"/>
      <c r="F107" s="88"/>
      <c r="G107" s="84"/>
      <c r="H107" s="84"/>
      <c r="I107" s="118"/>
      <c r="J107" s="78"/>
      <c r="K107" s="196" t="str">
        <f>LOOKUP(E105,始祖牛ﾃﾞｰﾀ!$A$6:$A$6335,始祖牛ﾃﾞｰﾀ!$H$6:$H$6335)</f>
        <v>はしもと</v>
      </c>
      <c r="L107" s="117"/>
      <c r="M107" s="191" t="str">
        <f>LOOKUP(E105,始祖牛ﾃﾞｰﾀ!$A$6:$A$6335,始祖牛ﾃﾞｰﾀ!$K$6:$K$6335)</f>
        <v>西秀</v>
      </c>
      <c r="N107" s="83"/>
      <c r="O107" s="83"/>
      <c r="P107" s="83"/>
      <c r="Q107" s="83"/>
      <c r="R107" s="83"/>
      <c r="W107" s="107"/>
      <c r="X107" s="80" t="s">
        <v>108</v>
      </c>
      <c r="Y107" s="86">
        <f>IF(B117=I137,5,0)</f>
        <v>0</v>
      </c>
      <c r="Z107" s="86">
        <f>IF(C109=I137,6,0)</f>
        <v>0</v>
      </c>
      <c r="AA107" s="86">
        <f>IF(E105=I137,7,0)</f>
        <v>7</v>
      </c>
      <c r="AB107" s="86">
        <f>IF(E121=I137,7,0)</f>
        <v>0</v>
      </c>
      <c r="AC107" s="86">
        <f>IF(G103=I137,8,0)</f>
        <v>0</v>
      </c>
      <c r="AD107" s="86">
        <f>IF(G111=I137,8,0)</f>
        <v>0</v>
      </c>
      <c r="AE107" s="86">
        <f>IF(G119=I137,8,0)</f>
        <v>0</v>
      </c>
      <c r="AF107" s="86">
        <f>IF(G127=I137,8,0)</f>
        <v>0</v>
      </c>
      <c r="AG107" s="86">
        <f>IF(I101=I137,9,0)</f>
        <v>0</v>
      </c>
      <c r="AH107" s="86">
        <f>IF(I105=I137,9,0)</f>
        <v>0</v>
      </c>
      <c r="AI107" s="86">
        <f>IF(I109=I137,9,0)</f>
        <v>0</v>
      </c>
      <c r="AJ107" s="86">
        <f>IF(I113=I137,9,0)</f>
        <v>0</v>
      </c>
      <c r="AK107" s="86">
        <f>IF(I117=I137,9,0)</f>
        <v>0</v>
      </c>
      <c r="AL107" s="86">
        <f>IF(I121=I137,9,0)</f>
        <v>0</v>
      </c>
      <c r="AM107" s="86">
        <f>IF(I125=I137,9,0)</f>
        <v>0</v>
      </c>
      <c r="AN107" s="86">
        <f>IF(I129=I137,9,0)</f>
        <v>9</v>
      </c>
      <c r="AO107" s="86">
        <f>IF(K101=I137,10,0)</f>
        <v>0</v>
      </c>
      <c r="AP107" s="86">
        <f>IF(K103=I137,10,0)</f>
        <v>0</v>
      </c>
      <c r="AQ107" s="86">
        <f>IF(K105=I137,10,0)</f>
        <v>0</v>
      </c>
      <c r="AR107" s="86">
        <f>IF(K107=I137,10,0)</f>
        <v>0</v>
      </c>
      <c r="AS107" s="86">
        <f>IF(K109=I137,10,0)</f>
        <v>0</v>
      </c>
      <c r="AT107" s="86">
        <f>IF(K111=I137,10,0)</f>
        <v>0</v>
      </c>
      <c r="AU107" s="86">
        <f>IF(K113=I137,10,0)</f>
        <v>0</v>
      </c>
      <c r="AV107" s="86">
        <f>IF(K115=I137,10,0)</f>
        <v>0</v>
      </c>
      <c r="AW107" s="86">
        <f>IF(K117=I137,10,0)</f>
        <v>0</v>
      </c>
      <c r="AX107" s="86">
        <f>IF(K119=I137,10,0)</f>
        <v>0</v>
      </c>
      <c r="AY107" s="86">
        <f>IF(K121=I137,10,0)</f>
        <v>0</v>
      </c>
      <c r="AZ107" s="86">
        <f>IF(K123=I137,10,0)</f>
        <v>0</v>
      </c>
      <c r="BA107" s="86">
        <f>IF(K125=I137,10,0)</f>
        <v>0</v>
      </c>
      <c r="BB107" s="86">
        <f>IF(K127=I137,10,0)</f>
        <v>0</v>
      </c>
      <c r="BC107" s="86">
        <f>IF(K129=I137,10,0)</f>
        <v>0</v>
      </c>
      <c r="BD107" s="86">
        <f>IF(K131=I137,10,0)</f>
        <v>0</v>
      </c>
      <c r="BJ107" s="129"/>
    </row>
    <row r="108" spans="2:62" ht="13.5" customHeight="1">
      <c r="B108" s="174"/>
      <c r="C108" s="497"/>
      <c r="D108" s="76"/>
      <c r="E108" s="170"/>
      <c r="F108" s="81">
        <v>6</v>
      </c>
      <c r="G108" s="64"/>
      <c r="H108" s="76">
        <v>11</v>
      </c>
      <c r="I108" s="199" t="str">
        <f>LOOKUP(G111,始祖牛ﾃﾞｰﾀ!$A$6:$A$6335,始祖牛ﾃﾞｰﾀ!$E$6:$E$6335)</f>
        <v>第８気高</v>
      </c>
      <c r="J108" s="77">
        <v>21</v>
      </c>
      <c r="K108" s="200" t="str">
        <f>LOOKUP(I109,始祖牛ﾃﾞｰﾀ!$A$6:$A$6335,始祖牛ﾃﾞｰﾀ!$E$6:$E$6335)</f>
        <v>気高</v>
      </c>
      <c r="L108" s="225"/>
      <c r="M108" s="91" t="str">
        <f>LOOKUP(K109,始祖牛ﾃﾞｰﾀ!$A$6:$A$6335,始祖牛ﾃﾞｰﾀ!$E$6:$E$6335)</f>
        <v>豊参</v>
      </c>
      <c r="N108" s="83"/>
      <c r="O108" s="83"/>
      <c r="P108" s="83"/>
      <c r="Q108" s="83"/>
      <c r="R108" s="83"/>
      <c r="W108" s="107"/>
      <c r="X108" s="80" t="s">
        <v>109</v>
      </c>
      <c r="Y108" s="86">
        <f>IF(B117=I141,5,0)</f>
        <v>0</v>
      </c>
      <c r="Z108" s="86">
        <f>IF(C109=I141,6,0)</f>
        <v>0</v>
      </c>
      <c r="AA108" s="86">
        <f>IF(E105=I141,7,0)</f>
        <v>0</v>
      </c>
      <c r="AB108" s="86">
        <f>IF(E121=I141,7,0)</f>
        <v>0</v>
      </c>
      <c r="AC108" s="86">
        <f>IF(G103=I141,8,0)</f>
        <v>0</v>
      </c>
      <c r="AD108" s="86">
        <f>IF(G111=I141,8,0)</f>
        <v>0</v>
      </c>
      <c r="AE108" s="86">
        <f>IF(G119=I141,8,0)</f>
        <v>8</v>
      </c>
      <c r="AF108" s="86">
        <f>IF(G127=I141,8,0)</f>
        <v>8</v>
      </c>
      <c r="AG108" s="86">
        <f>IF(I101=I141,9,0)</f>
        <v>0</v>
      </c>
      <c r="AH108" s="86">
        <f>IF(I105=I141,9,0)</f>
        <v>0</v>
      </c>
      <c r="AI108" s="86">
        <f>IF(I109=I141,9,0)</f>
        <v>0</v>
      </c>
      <c r="AJ108" s="86">
        <f>IF(I113=I141,9,0)</f>
        <v>0</v>
      </c>
      <c r="AK108" s="86">
        <f>IF(I117=I141,9,0)</f>
        <v>0</v>
      </c>
      <c r="AL108" s="86">
        <f>IF(I121=I141,9,0)</f>
        <v>0</v>
      </c>
      <c r="AM108" s="86">
        <f>IF(I125=I141,9,0)</f>
        <v>0</v>
      </c>
      <c r="AN108" s="86">
        <f>IF(I129=I141,9,0)</f>
        <v>0</v>
      </c>
      <c r="AO108" s="86">
        <f>IF(K101=I141,10,0)</f>
        <v>0</v>
      </c>
      <c r="AP108" s="86">
        <f>IF(K103=I141,10,0)</f>
        <v>0</v>
      </c>
      <c r="AQ108" s="86">
        <f>IF(K105=I141,10,0)</f>
        <v>0</v>
      </c>
      <c r="AR108" s="86">
        <f>IF(K107=I141,10,0)</f>
        <v>0</v>
      </c>
      <c r="AS108" s="86">
        <f>IF(K109=I141,10,0)</f>
        <v>0</v>
      </c>
      <c r="AT108" s="86">
        <f>IF(K111=I141,10,0)</f>
        <v>0</v>
      </c>
      <c r="AU108" s="86">
        <f>IF(K113=I141,10,0)</f>
        <v>0</v>
      </c>
      <c r="AV108" s="86">
        <f>IF(K115=I141,10,0)</f>
        <v>0</v>
      </c>
      <c r="AW108" s="86">
        <f>IF(K117=I141,10,0)</f>
        <v>0</v>
      </c>
      <c r="AX108" s="86">
        <f>IF(K119=I141,10,0)</f>
        <v>0</v>
      </c>
      <c r="AY108" s="86">
        <f>IF(K121=I141,10,0)</f>
        <v>0</v>
      </c>
      <c r="AZ108" s="86">
        <f>IF(K123=I141,10,0)</f>
        <v>0</v>
      </c>
      <c r="BA108" s="86">
        <f>IF(K125=I141,10,0)</f>
        <v>0</v>
      </c>
      <c r="BB108" s="86">
        <f>IF(K127=I141,10,0)</f>
        <v>0</v>
      </c>
      <c r="BC108" s="86">
        <f>IF(K129=I141,10,0)</f>
        <v>0</v>
      </c>
      <c r="BD108" s="86">
        <f>IF(K131=I141,10,0)</f>
        <v>0</v>
      </c>
      <c r="BJ108" s="129"/>
    </row>
    <row r="109" spans="2:62" ht="13.5" customHeight="1">
      <c r="B109" s="158"/>
      <c r="C109" s="194" t="str">
        <f>LOOKUP(B117,始祖牛ﾃﾞｰﾀ!$A$6:$A$6335,始祖牛ﾃﾞｰﾀ!$D$6:$D$6335)</f>
        <v>ひらしげかつ</v>
      </c>
      <c r="D109" s="81"/>
      <c r="E109" s="82"/>
      <c r="F109" s="489" t="str">
        <f>LOOKUP(C109,始祖牛ﾃﾞｰﾀ!$A$6:$A$6335,始祖牛ﾃﾞｰﾀ!$G$6:$G$6335)</f>
        <v>宝勝</v>
      </c>
      <c r="G109" s="490"/>
      <c r="H109" s="88"/>
      <c r="I109" s="191" t="str">
        <f>LOOKUP(G111,始祖牛ﾃﾞｰﾀ!$A$6:$A$6335,始祖牛ﾃﾞｰﾀ!$D$6:$D$6335)</f>
        <v>だい８けだか</v>
      </c>
      <c r="J109" s="78"/>
      <c r="K109" s="196" t="str">
        <f>LOOKUP(I109,始祖牛ﾃﾞｰﾀ!$A$6:$A$6335,始祖牛ﾃﾞｰﾀ!$D$6:$D$6335)</f>
        <v>けだか</v>
      </c>
      <c r="L109" s="118"/>
      <c r="M109" s="190" t="str">
        <f>LOOKUP(I109,始祖牛ﾃﾞｰﾀ!$A$6:$A$6335,始祖牛ﾃﾞｰﾀ!$G$6:$G$6335)</f>
        <v>光竜</v>
      </c>
      <c r="N109" s="83"/>
      <c r="O109" s="83"/>
      <c r="P109" s="83"/>
      <c r="Q109" s="83"/>
      <c r="R109" s="83"/>
      <c r="W109" s="107"/>
      <c r="X109" s="80" t="s">
        <v>110</v>
      </c>
      <c r="Y109" s="86">
        <f>IF(B117=I145,5,0)</f>
        <v>0</v>
      </c>
      <c r="Z109" s="86">
        <f>IF(C109=I145,6,0)</f>
        <v>0</v>
      </c>
      <c r="AA109" s="86">
        <f>IF(E105=I145,7,0)</f>
        <v>0</v>
      </c>
      <c r="AB109" s="86">
        <f>IF(E121=I145,7,0)</f>
        <v>0</v>
      </c>
      <c r="AC109" s="86">
        <f>IF(G103=I145,8,0)</f>
        <v>0</v>
      </c>
      <c r="AD109" s="86">
        <f>IF(G111=I145,8,0)</f>
        <v>8</v>
      </c>
      <c r="AE109" s="86">
        <f>IF(G119=I145,8,0)</f>
        <v>0</v>
      </c>
      <c r="AF109" s="86">
        <f>IF(G127=I145,8,0)</f>
        <v>0</v>
      </c>
      <c r="AG109" s="86">
        <f>IF(I101=I145,9,0)</f>
        <v>0</v>
      </c>
      <c r="AH109" s="86">
        <f>IF(I105=I145,9,0)</f>
        <v>0</v>
      </c>
      <c r="AI109" s="86">
        <f>IF(I109=I145,9,0)</f>
        <v>0</v>
      </c>
      <c r="AJ109" s="86">
        <f>IF(I113=I145,9,0)</f>
        <v>0</v>
      </c>
      <c r="AK109" s="86">
        <f>IF(I117=I145,9,0)</f>
        <v>0</v>
      </c>
      <c r="AL109" s="86">
        <f>IF(I121=I145,9,0)</f>
        <v>0</v>
      </c>
      <c r="AM109" s="86">
        <f>IF(I125=I145,9,0)</f>
        <v>0</v>
      </c>
      <c r="AN109" s="86">
        <f>IF(I129=I145,9,0)</f>
        <v>0</v>
      </c>
      <c r="AO109" s="86">
        <f>IF(K101=I145,10,0)</f>
        <v>0</v>
      </c>
      <c r="AP109" s="86">
        <f>IF(K103=I145,10,0)</f>
        <v>0</v>
      </c>
      <c r="AQ109" s="86">
        <f>IF(K105=I145,10,0)</f>
        <v>0</v>
      </c>
      <c r="AR109" s="86">
        <f>IF(K107=I145,10,0)</f>
        <v>0</v>
      </c>
      <c r="AS109" s="86">
        <f>IF(K109=I145,10,0)</f>
        <v>0</v>
      </c>
      <c r="AT109" s="86">
        <f>IF(K111=I145,10,0)</f>
        <v>0</v>
      </c>
      <c r="AU109" s="86">
        <f>IF(K113=I145,10,0)</f>
        <v>0</v>
      </c>
      <c r="AV109" s="86">
        <f>IF(K115=I145,10,0)</f>
        <v>0</v>
      </c>
      <c r="AW109" s="86">
        <f>IF(K117=I145,10,0)</f>
        <v>0</v>
      </c>
      <c r="AX109" s="86">
        <f>IF(K119=I145,10,0)</f>
        <v>0</v>
      </c>
      <c r="AY109" s="86">
        <f>IF(K121=I145,10,0)</f>
        <v>0</v>
      </c>
      <c r="AZ109" s="86">
        <f>IF(K123=I145,10,0)</f>
        <v>0</v>
      </c>
      <c r="BA109" s="86">
        <f>IF(K125=I145,10,0)</f>
        <v>0</v>
      </c>
      <c r="BB109" s="86">
        <f>IF(K127=I145,10,0)</f>
        <v>0</v>
      </c>
      <c r="BC109" s="86">
        <f>IF(K129=I145,10,0)</f>
        <v>0</v>
      </c>
      <c r="BD109" s="86">
        <f>IF(K131=I145,10,0)</f>
        <v>0</v>
      </c>
    </row>
    <row r="110" spans="2:62" ht="13.5" customHeight="1">
      <c r="B110" s="158"/>
      <c r="C110" s="82"/>
      <c r="D110" s="81"/>
      <c r="E110" s="82"/>
      <c r="F110" s="489"/>
      <c r="G110" s="490"/>
      <c r="H110" s="82"/>
      <c r="I110" s="118"/>
      <c r="J110" s="77">
        <v>22</v>
      </c>
      <c r="K110" s="200" t="str">
        <f>LOOKUP(G111,始祖牛ﾃﾞｰﾀ!$A$6:$A$6335,始祖牛ﾃﾞｰﾀ!$G$6:$G$6335)</f>
        <v>気高</v>
      </c>
      <c r="L110" s="225"/>
      <c r="M110" s="91" t="str">
        <f>LOOKUP(K111,始祖牛ﾃﾞｰﾀ!$A$6:$A$6335,始祖牛ﾃﾞｰﾀ!$E$6:$E$6335)</f>
        <v>豊参</v>
      </c>
      <c r="N110" s="83"/>
      <c r="O110" s="83"/>
      <c r="P110" s="83"/>
      <c r="Q110" s="83"/>
      <c r="R110" s="83"/>
      <c r="W110" s="107"/>
      <c r="X110" s="80" t="s">
        <v>111</v>
      </c>
      <c r="Y110" s="86">
        <f>IF(B117=I149,5,0)</f>
        <v>0</v>
      </c>
      <c r="Z110" s="86">
        <f>IF(C109=I149,6,0)</f>
        <v>0</v>
      </c>
      <c r="AA110" s="86">
        <f>IF(E105=I149,7,0)</f>
        <v>0</v>
      </c>
      <c r="AB110" s="86">
        <f>IF(E121=I149,7,0)</f>
        <v>0</v>
      </c>
      <c r="AC110" s="86">
        <f>IF(G103=I149,8,0)</f>
        <v>0</v>
      </c>
      <c r="AD110" s="86">
        <f>IF(G111=I149,8,0)</f>
        <v>0</v>
      </c>
      <c r="AE110" s="86">
        <f>IF(G119=I149,8,0)</f>
        <v>0</v>
      </c>
      <c r="AF110" s="86">
        <f>IF(G127=I149,8,0)</f>
        <v>0</v>
      </c>
      <c r="AG110" s="86">
        <f>IF(I101=I149,9,0)</f>
        <v>0</v>
      </c>
      <c r="AH110" s="86">
        <f>IF(I105=I149,9,0)</f>
        <v>0</v>
      </c>
      <c r="AI110" s="86">
        <f>IF(I109=I149,9,0)</f>
        <v>0</v>
      </c>
      <c r="AJ110" s="86">
        <f>IF(I113=I149,9,0)</f>
        <v>0</v>
      </c>
      <c r="AK110" s="86">
        <f>IF(I117=I149,9,0)</f>
        <v>0</v>
      </c>
      <c r="AL110" s="86">
        <f>IF(I121=I149,9,0)</f>
        <v>0</v>
      </c>
      <c r="AM110" s="86">
        <f>IF(I125=I149,9,0)</f>
        <v>0</v>
      </c>
      <c r="AN110" s="86">
        <f>IF(I129=I149,9,0)</f>
        <v>0</v>
      </c>
      <c r="AO110" s="86">
        <f>IF(K101=I149,10,0)</f>
        <v>0</v>
      </c>
      <c r="AP110" s="86">
        <f>IF(K103=I149,10,0)</f>
        <v>0</v>
      </c>
      <c r="AQ110" s="86">
        <f>IF(K105=I149,10,0)</f>
        <v>0</v>
      </c>
      <c r="AR110" s="86">
        <f>IF(K107=I149,10,0)</f>
        <v>0</v>
      </c>
      <c r="AS110" s="86">
        <f>IF(K109=I149,10,0)</f>
        <v>0</v>
      </c>
      <c r="AT110" s="86">
        <f>IF(K111=I149,10,0)</f>
        <v>0</v>
      </c>
      <c r="AU110" s="86">
        <f>IF(K113=I149,10,0)</f>
        <v>0</v>
      </c>
      <c r="AV110" s="86">
        <f>IF(K115=I149,10,0)</f>
        <v>0</v>
      </c>
      <c r="AW110" s="86">
        <f>IF(K117=I149,10,0)</f>
        <v>10</v>
      </c>
      <c r="AX110" s="86">
        <f>IF(K119=I149,10,0)</f>
        <v>0</v>
      </c>
      <c r="AY110" s="86">
        <f>IF(K121=I149,10,0)</f>
        <v>0</v>
      </c>
      <c r="AZ110" s="86">
        <f>IF(K123=I149,10,0)</f>
        <v>0</v>
      </c>
      <c r="BA110" s="86">
        <f>IF(K125=I149,10,0)</f>
        <v>10</v>
      </c>
      <c r="BB110" s="86">
        <f>IF(K127=I149,10,0)</f>
        <v>0</v>
      </c>
      <c r="BC110" s="86">
        <f>IF(K129=I149,10,0)</f>
        <v>0</v>
      </c>
      <c r="BD110" s="86">
        <f>IF(K131=I149,10,0)</f>
        <v>0</v>
      </c>
    </row>
    <row r="111" spans="2:62" ht="13.5" customHeight="1">
      <c r="B111" s="158"/>
      <c r="C111" s="81"/>
      <c r="D111" s="81"/>
      <c r="E111" s="82"/>
      <c r="F111" s="81"/>
      <c r="G111" s="190" t="str">
        <f>LOOKUP(C109,始祖牛ﾃﾞｰﾀ!$A$6:$A$6335,始祖牛ﾃﾞｰﾀ!$F$6:$F$6335)</f>
        <v>ほうしょう</v>
      </c>
      <c r="H111" s="84"/>
      <c r="I111" s="118"/>
      <c r="J111" s="78"/>
      <c r="K111" s="196" t="str">
        <f>LOOKUP(G111,始祖牛ﾃﾞｰﾀ!$A$6:$A$6335,始祖牛ﾃﾞｰﾀ!$F$6:$F$6335)</f>
        <v>けだか</v>
      </c>
      <c r="L111" s="118"/>
      <c r="M111" s="190" t="str">
        <f>LOOKUP(G111,始祖牛ﾃﾞｰﾀ!$A$6:$A$6335,始祖牛ﾃﾞｰﾀ!$I$6:$I$6335)</f>
        <v>気高</v>
      </c>
      <c r="N111" s="83"/>
      <c r="O111" s="83"/>
      <c r="P111" s="83"/>
      <c r="Q111" s="83"/>
      <c r="R111" s="83"/>
      <c r="W111" s="107"/>
      <c r="X111" s="80" t="s">
        <v>112</v>
      </c>
      <c r="Y111" s="86">
        <f>IF(B117=I153,5,0)</f>
        <v>0</v>
      </c>
      <c r="Z111" s="86">
        <f>IF(C109=I153,6,0)</f>
        <v>0</v>
      </c>
      <c r="AA111" s="86">
        <f>IF(E105=I153,7,0)</f>
        <v>0</v>
      </c>
      <c r="AB111" s="86">
        <f>IF(E121=I153,7,0)</f>
        <v>0</v>
      </c>
      <c r="AC111" s="86">
        <f>IF(G103=I153,8,0)</f>
        <v>0</v>
      </c>
      <c r="AD111" s="86">
        <f>IF(G111=I153,8,0)</f>
        <v>0</v>
      </c>
      <c r="AE111" s="86">
        <f>IF(G119=I153,8,0)</f>
        <v>0</v>
      </c>
      <c r="AF111" s="86">
        <f>IF(G127=I153,8,0)</f>
        <v>0</v>
      </c>
      <c r="AG111" s="86">
        <f>IF(I101=I153,9,0)</f>
        <v>0</v>
      </c>
      <c r="AH111" s="86">
        <f>IF(I105=I153,9,0)</f>
        <v>0</v>
      </c>
      <c r="AI111" s="86">
        <f>IF(I109=I153,9,0)</f>
        <v>0</v>
      </c>
      <c r="AJ111" s="86">
        <f>IF(I113=I153,9,0)</f>
        <v>0</v>
      </c>
      <c r="AK111" s="86">
        <f>IF(I117=I153,9,0)</f>
        <v>0</v>
      </c>
      <c r="AL111" s="86">
        <f>IF(I121=I153,9,0)</f>
        <v>0</v>
      </c>
      <c r="AM111" s="86">
        <f>IF(I125=I153,9,0)</f>
        <v>0</v>
      </c>
      <c r="AN111" s="86">
        <f>IF(I129=I153,9,0)</f>
        <v>0</v>
      </c>
      <c r="AO111" s="86">
        <f>IF(K101=I153,10,0)</f>
        <v>0</v>
      </c>
      <c r="AP111" s="86">
        <f>IF(K103=I153,10,0)</f>
        <v>0</v>
      </c>
      <c r="AQ111" s="86">
        <f>IF(K105=I153,10,0)</f>
        <v>0</v>
      </c>
      <c r="AR111" s="86">
        <f>IF(K107=I153,10,0)</f>
        <v>0</v>
      </c>
      <c r="AS111" s="86">
        <f>IF(K109=I153,10,0)</f>
        <v>0</v>
      </c>
      <c r="AT111" s="86">
        <f>IF(K111=I153,10,0)</f>
        <v>0</v>
      </c>
      <c r="AU111" s="86">
        <f>IF(K113=I153,10,0)</f>
        <v>0</v>
      </c>
      <c r="AV111" s="86">
        <f>IF(K115=I153,10,0)</f>
        <v>0</v>
      </c>
      <c r="AW111" s="86">
        <f>IF(K117=I153,10,0)</f>
        <v>0</v>
      </c>
      <c r="AX111" s="86">
        <f>IF(K119=I153,10,0)</f>
        <v>0</v>
      </c>
      <c r="AY111" s="86">
        <f>IF(K121=I153,10,0)</f>
        <v>0</v>
      </c>
      <c r="AZ111" s="86">
        <f>IF(K123=I153,10,0)</f>
        <v>0</v>
      </c>
      <c r="BA111" s="86">
        <f>IF(K125=I153,10,0)</f>
        <v>0</v>
      </c>
      <c r="BB111" s="86">
        <f>IF(K127=I153,10,0)</f>
        <v>0</v>
      </c>
      <c r="BC111" s="86">
        <f>IF(K129=I153,10,0)</f>
        <v>0</v>
      </c>
      <c r="BD111" s="86">
        <f>IF(K131=I153,10,0)</f>
        <v>0</v>
      </c>
    </row>
    <row r="112" spans="2:62" ht="13.5" customHeight="1">
      <c r="B112" s="174"/>
      <c r="C112" s="109"/>
      <c r="D112" s="81"/>
      <c r="E112" s="82"/>
      <c r="F112" s="76"/>
      <c r="G112" s="170"/>
      <c r="H112" s="76">
        <v>12</v>
      </c>
      <c r="I112" s="199" t="str">
        <f>LOOKUP(C109,始祖牛ﾃﾞｰﾀ!$A$6:$A$6335,始祖牛ﾃﾞｰﾀ!$I$6:$I$6335)</f>
        <v>福花５</v>
      </c>
      <c r="J112" s="77">
        <v>23</v>
      </c>
      <c r="K112" s="200" t="str">
        <f>LOOKUP(I113,始祖牛ﾃﾞｰﾀ!$A$6:$A$6335,始祖牛ﾃﾞｰﾀ!$E$6:$E$6335)</f>
        <v>豊川</v>
      </c>
      <c r="L112" s="225"/>
      <c r="M112" s="91" t="str">
        <f>LOOKUP(K113,始祖牛ﾃﾞｰﾀ!$A$6:$A$6335,始祖牛ﾃﾞｰﾀ!$E$6:$E$6335)</f>
        <v>気高</v>
      </c>
      <c r="N112" s="83"/>
      <c r="O112" s="83"/>
      <c r="P112" s="83"/>
      <c r="Q112" s="83"/>
      <c r="R112" s="83"/>
      <c r="W112" s="107"/>
      <c r="X112" s="80" t="s">
        <v>113</v>
      </c>
      <c r="Y112" s="86">
        <f>IF(B117=I157,5,0)</f>
        <v>0</v>
      </c>
      <c r="Z112" s="86">
        <f>IF(C109=I157,6,0)</f>
        <v>0</v>
      </c>
      <c r="AA112" s="86">
        <f>IF(E105=I157,7,0)</f>
        <v>0</v>
      </c>
      <c r="AB112" s="86">
        <f>IF(E121=I157,7,0)</f>
        <v>0</v>
      </c>
      <c r="AC112" s="86">
        <f>IF(G103=I157,8,0)</f>
        <v>8</v>
      </c>
      <c r="AD112" s="86">
        <f>IF(G111=I157,8,0)</f>
        <v>0</v>
      </c>
      <c r="AE112" s="86">
        <f>IF(G119=I157,8,0)</f>
        <v>0</v>
      </c>
      <c r="AF112" s="86">
        <f>IF(G127=I157,8,0)</f>
        <v>0</v>
      </c>
      <c r="AG112" s="86">
        <f>IF(I101=I157,9,0)</f>
        <v>0</v>
      </c>
      <c r="AH112" s="86">
        <f>IF(I105=I157,9,0)</f>
        <v>9</v>
      </c>
      <c r="AI112" s="86">
        <f>IF(I109=I157,9,0)</f>
        <v>0</v>
      </c>
      <c r="AJ112" s="86">
        <f>IF(I113=I157,9,0)</f>
        <v>0</v>
      </c>
      <c r="AK112" s="86">
        <f>IF(I117=I157,9,0)</f>
        <v>0</v>
      </c>
      <c r="AL112" s="86">
        <f>IF(I121=I157,9,0)</f>
        <v>0</v>
      </c>
      <c r="AM112" s="86">
        <f>IF(I125=I157,9,0)</f>
        <v>0</v>
      </c>
      <c r="AN112" s="86">
        <f>IF(I129=I157,9,0)</f>
        <v>0</v>
      </c>
      <c r="AO112" s="86">
        <f>IF(K101=I157,10,0)</f>
        <v>0</v>
      </c>
      <c r="AP112" s="86">
        <f>IF(K103=I157,10,0)</f>
        <v>0</v>
      </c>
      <c r="AQ112" s="86">
        <f>IF(K105=I157,10,0)</f>
        <v>0</v>
      </c>
      <c r="AR112" s="86">
        <f>IF(K107=I157,10,0)</f>
        <v>0</v>
      </c>
      <c r="AS112" s="86">
        <f>IF(K109=I157,10,0)</f>
        <v>10</v>
      </c>
      <c r="AT112" s="86">
        <f>IF(K111=I157,10,0)</f>
        <v>10</v>
      </c>
      <c r="AU112" s="86">
        <f>IF(K113=I157,10,0)</f>
        <v>0</v>
      </c>
      <c r="AV112" s="86">
        <f>IF(K115=I157,10,0)</f>
        <v>0</v>
      </c>
      <c r="AW112" s="86">
        <f>IF(K117=I157,10,0)</f>
        <v>0</v>
      </c>
      <c r="AX112" s="86">
        <f>IF(K119=I157,10,0)</f>
        <v>0</v>
      </c>
      <c r="AY112" s="86">
        <f>IF(K121=I157,10,0)</f>
        <v>0</v>
      </c>
      <c r="AZ112" s="86">
        <f>IF(K123=I157,10,0)</f>
        <v>0</v>
      </c>
      <c r="BA112" s="86">
        <f>IF(K125=I157,10,0)</f>
        <v>0</v>
      </c>
      <c r="BB112" s="86">
        <f>IF(K127=I157,10,0)</f>
        <v>0</v>
      </c>
      <c r="BC112" s="86">
        <f>IF(K129=I157,10,0)</f>
        <v>10</v>
      </c>
      <c r="BD112" s="86">
        <f>IF(K131=I157,10,0)</f>
        <v>0</v>
      </c>
    </row>
    <row r="113" spans="2:62" ht="13.5" customHeight="1">
      <c r="B113" s="158"/>
      <c r="C113" s="81"/>
      <c r="D113" s="81"/>
      <c r="E113" s="82"/>
      <c r="F113" s="81"/>
      <c r="G113" s="82"/>
      <c r="H113" s="88"/>
      <c r="I113" s="191" t="str">
        <f>LOOKUP(C109,始祖牛ﾃﾞｰﾀ!$A$6:$A$6335,始祖牛ﾃﾞｰﾀ!$H$6:$H$6335)</f>
        <v>ふくはな５</v>
      </c>
      <c r="J113" s="78"/>
      <c r="K113" s="196" t="str">
        <f>LOOKUP(I113,始祖牛ﾃﾞｰﾀ!$A$6:$A$6335,始祖牛ﾃﾞｰﾀ!$D$6:$D$6335)</f>
        <v>とよかわ</v>
      </c>
      <c r="L113" s="118"/>
      <c r="M113" s="190" t="str">
        <f>LOOKUP(I113,始祖牛ﾃﾞｰﾀ!$A$6:$A$6335,始祖牛ﾃﾞｰﾀ!$G$6:$G$6335)</f>
        <v>戸山</v>
      </c>
      <c r="N113" s="83"/>
      <c r="O113" s="83"/>
      <c r="P113" s="83"/>
      <c r="Q113" s="83"/>
      <c r="R113" s="83"/>
      <c r="W113" s="107"/>
      <c r="X113" s="80" t="s">
        <v>114</v>
      </c>
      <c r="Y113" s="86">
        <f>IF(B117=I161,5,0)</f>
        <v>0</v>
      </c>
      <c r="Z113" s="86">
        <f>IF(C109=I161,6,0)</f>
        <v>0</v>
      </c>
      <c r="AA113" s="86">
        <f>IF(E105=I161,7,0)</f>
        <v>0</v>
      </c>
      <c r="AB113" s="86">
        <f>IF(E121=I161,7,0)</f>
        <v>0</v>
      </c>
      <c r="AC113" s="86">
        <f>IF(G103=I161,8,0)</f>
        <v>0</v>
      </c>
      <c r="AD113" s="86">
        <f>IF(G111=I161,8,0)</f>
        <v>0</v>
      </c>
      <c r="AE113" s="86">
        <f>IF(G119=I161,8,0)</f>
        <v>0</v>
      </c>
      <c r="AF113" s="86">
        <f>IF(G127=I161,8,0)</f>
        <v>0</v>
      </c>
      <c r="AG113" s="86">
        <f>IF(I101=I161,9,0)</f>
        <v>0</v>
      </c>
      <c r="AH113" s="86">
        <f>IF(I105=I161,9,0)</f>
        <v>0</v>
      </c>
      <c r="AI113" s="86">
        <f>IF(I109=I161,9,0)</f>
        <v>0</v>
      </c>
      <c r="AJ113" s="86">
        <f>IF(I113=I161,9,0)</f>
        <v>0</v>
      </c>
      <c r="AK113" s="86">
        <f>IF(I117=I161,9,0)</f>
        <v>0</v>
      </c>
      <c r="AL113" s="86">
        <f>IF(I121=I161,9,0)</f>
        <v>0</v>
      </c>
      <c r="AM113" s="86">
        <f>IF(I125=I161,9,0)</f>
        <v>0</v>
      </c>
      <c r="AN113" s="86">
        <f>IF(I129=I161,9,0)</f>
        <v>0</v>
      </c>
      <c r="AO113" s="86">
        <f>IF(K101=I161,10,0)</f>
        <v>0</v>
      </c>
      <c r="AP113" s="86">
        <f>IF(K103=I161,10,0)</f>
        <v>0</v>
      </c>
      <c r="AQ113" s="86">
        <f>IF(K105=I161,10,0)</f>
        <v>0</v>
      </c>
      <c r="AR113" s="86">
        <f>IF(K107=I161,10,0)</f>
        <v>0</v>
      </c>
      <c r="AS113" s="86">
        <f>IF(K109=I161,10,0)</f>
        <v>0</v>
      </c>
      <c r="AT113" s="86">
        <f>IF(K111=I161,10,0)</f>
        <v>0</v>
      </c>
      <c r="AU113" s="86">
        <f>IF(K113=I161,10,0)</f>
        <v>0</v>
      </c>
      <c r="AV113" s="86">
        <f>IF(K115=I161,10,0)</f>
        <v>0</v>
      </c>
      <c r="AW113" s="86">
        <f>IF(K117=I161,10,0)</f>
        <v>0</v>
      </c>
      <c r="AX113" s="86">
        <f>IF(K119=I161,10,0)</f>
        <v>0</v>
      </c>
      <c r="AY113" s="86">
        <f>IF(K121=I161,10,0)</f>
        <v>0</v>
      </c>
      <c r="AZ113" s="86">
        <f>IF(K123=I161,10,0)</f>
        <v>0</v>
      </c>
      <c r="BA113" s="86">
        <f>IF(K125=I161,10,0)</f>
        <v>0</v>
      </c>
      <c r="BB113" s="86">
        <f>IF(K127=I161,10,0)</f>
        <v>0</v>
      </c>
      <c r="BC113" s="86">
        <f>IF(K129=I161,10,0)</f>
        <v>0</v>
      </c>
      <c r="BD113" s="86">
        <f>IF(K131=I161,10,0)</f>
        <v>0</v>
      </c>
    </row>
    <row r="114" spans="2:62" ht="13.5" customHeight="1">
      <c r="B114" s="174"/>
      <c r="C114" s="81"/>
      <c r="D114" s="81"/>
      <c r="E114" s="82"/>
      <c r="F114" s="81"/>
      <c r="G114" s="82"/>
      <c r="H114" s="82"/>
      <c r="I114" s="118"/>
      <c r="J114" s="77">
        <v>24</v>
      </c>
      <c r="K114" s="200" t="str">
        <f>LOOKUP(C109,始祖牛ﾃﾞｰﾀ!$A$6:$A$6335,始祖牛ﾃﾞｰﾀ!$K$6:$K$6335)</f>
        <v>藤花（鹿児島）</v>
      </c>
      <c r="L114" s="225"/>
      <c r="M114" s="91" t="str">
        <f>LOOKUP(K115,始祖牛ﾃﾞｰﾀ!$A$6:$A$6335,始祖牛ﾃﾞｰﾀ!$E$6:$E$6335)</f>
        <v>第６吉花</v>
      </c>
      <c r="N114" s="83"/>
      <c r="O114" s="83"/>
      <c r="P114" s="83"/>
      <c r="Q114" s="83"/>
      <c r="R114" s="83"/>
      <c r="W114" s="107"/>
      <c r="X114" s="80" t="s">
        <v>115</v>
      </c>
      <c r="Y114" s="86">
        <f>IF(B117=K133,6,0)</f>
        <v>0</v>
      </c>
      <c r="Z114" s="86">
        <f>IF(C109=K133,7,0)</f>
        <v>0</v>
      </c>
      <c r="AA114" s="86">
        <f>IF(E105=K133,8,0)</f>
        <v>0</v>
      </c>
      <c r="AB114" s="86">
        <f>IF(E121=K133,8,0)</f>
        <v>0</v>
      </c>
      <c r="AC114" s="86">
        <f>IF(G103=K133,9,0)</f>
        <v>0</v>
      </c>
      <c r="AD114" s="86">
        <f>IF(G111=K133,9,0)</f>
        <v>0</v>
      </c>
      <c r="AE114" s="86">
        <f>IF(G119=K133,9,0)</f>
        <v>0</v>
      </c>
      <c r="AF114" s="86">
        <f>IF(G127=K133,9,0)</f>
        <v>0</v>
      </c>
      <c r="AG114" s="86">
        <f>IF(I101=K133,10,0)</f>
        <v>0</v>
      </c>
      <c r="AH114" s="86">
        <f>IF(I105=K133,10,0)</f>
        <v>0</v>
      </c>
      <c r="AI114" s="86">
        <f>IF(I109=K133,10,0)</f>
        <v>0</v>
      </c>
      <c r="AJ114" s="86">
        <f>IF(I113=K133,10,0)</f>
        <v>0</v>
      </c>
      <c r="AK114" s="86">
        <f>IF(I117=K133,10,0)</f>
        <v>0</v>
      </c>
      <c r="AL114" s="86">
        <f>IF(I121=K133,10,0)</f>
        <v>0</v>
      </c>
      <c r="AM114" s="86">
        <f>IF(I125=K133,10,0)</f>
        <v>0</v>
      </c>
      <c r="AN114" s="86">
        <f>IF(I129=K133,10,0)</f>
        <v>0</v>
      </c>
      <c r="AO114" s="86">
        <f>IF(K101=K133,11,0)</f>
        <v>0</v>
      </c>
      <c r="AP114" s="86">
        <f>IF(K103=K133,11,0)</f>
        <v>0</v>
      </c>
      <c r="AQ114" s="86">
        <f>IF(K105=K133,11,0)</f>
        <v>0</v>
      </c>
      <c r="AR114" s="86">
        <f>IF(K107=K133,11,0)</f>
        <v>0</v>
      </c>
      <c r="AS114" s="86">
        <f>IF(K109=K133,11,0)</f>
        <v>0</v>
      </c>
      <c r="AT114" s="86">
        <f>IF(K111=K133,11,0)</f>
        <v>0</v>
      </c>
      <c r="AU114" s="86">
        <f>IF(K113=K133,11,0)</f>
        <v>0</v>
      </c>
      <c r="AV114" s="86">
        <f>IF(K115=K133,11,0)</f>
        <v>0</v>
      </c>
      <c r="AW114" s="86">
        <f>IF(K117=K133,11,0)</f>
        <v>0</v>
      </c>
      <c r="AX114" s="86">
        <f>IF(K119=K133,11,0)</f>
        <v>0</v>
      </c>
      <c r="AY114" s="86">
        <f>IF(K121=K133,11,0)</f>
        <v>0</v>
      </c>
      <c r="AZ114" s="86">
        <f>IF(K123=K133,11,0)</f>
        <v>0</v>
      </c>
      <c r="BA114" s="86">
        <f>IF(K125=K133,11,0)</f>
        <v>0</v>
      </c>
      <c r="BB114" s="86">
        <f>IF(K127=K133,11,0)</f>
        <v>0</v>
      </c>
      <c r="BC114" s="86">
        <f>IF(K129=K133,11,0)</f>
        <v>0</v>
      </c>
      <c r="BD114" s="86">
        <f>IF(K131=K133,11,0)</f>
        <v>0</v>
      </c>
    </row>
    <row r="115" spans="2:62" ht="13.5" customHeight="1">
      <c r="B115" s="491" t="str">
        <f>LOOKUP(B95,始祖牛ﾃﾞｰﾀ!$A$6:$A$6335,始祖牛ﾃﾞｰﾀ!$B$6:$B$6335)</f>
        <v>百合茂</v>
      </c>
      <c r="C115" s="110"/>
      <c r="D115" s="88"/>
      <c r="E115" s="84"/>
      <c r="F115" s="88"/>
      <c r="G115" s="84"/>
      <c r="H115" s="84"/>
      <c r="I115" s="118"/>
      <c r="J115" s="78"/>
      <c r="K115" s="196" t="str">
        <f>LOOKUP(C109,始祖牛ﾃﾞｰﾀ!$A$6:$A$6335,始祖牛ﾃﾞｰﾀ!$J$6:$J$6335)</f>
        <v>ふじはなかごしま</v>
      </c>
      <c r="L115" s="118"/>
      <c r="M115" s="190" t="str">
        <f>LOOKUP(C109,始祖牛ﾃﾞｰﾀ!$A$6:$A$6335,始祖牛ﾃﾞｰﾀ!$L$6:$L$6335)</f>
        <v>だい１にしむら</v>
      </c>
      <c r="N115" s="83"/>
      <c r="O115" s="83"/>
      <c r="P115" s="83"/>
      <c r="Q115" s="83"/>
      <c r="R115" s="83"/>
      <c r="W115" s="107"/>
      <c r="X115" s="80" t="s">
        <v>116</v>
      </c>
      <c r="Y115" s="86">
        <f>IF(B117=K135,6,0)</f>
        <v>0</v>
      </c>
      <c r="Z115" s="86">
        <f>IF(C109=K135,7,0)</f>
        <v>0</v>
      </c>
      <c r="AA115" s="86">
        <f>IF(E105=K135,8,0)</f>
        <v>0</v>
      </c>
      <c r="AB115" s="86">
        <f>IF(E121=K135,8,0)</f>
        <v>0</v>
      </c>
      <c r="AC115" s="86">
        <f>IF(G103=K135,9,0)</f>
        <v>0</v>
      </c>
      <c r="AD115" s="86">
        <f>IF(G111=K135,9,0)</f>
        <v>0</v>
      </c>
      <c r="AE115" s="86">
        <f>IF(G119=K135,9,0)</f>
        <v>0</v>
      </c>
      <c r="AF115" s="86">
        <f>IF(G127=K135,9,0)</f>
        <v>0</v>
      </c>
      <c r="AG115" s="86">
        <f>IF(I101=K135,10,0)</f>
        <v>0</v>
      </c>
      <c r="AH115" s="86">
        <f>IF(I105=K135,10,0)</f>
        <v>0</v>
      </c>
      <c r="AI115" s="86">
        <f>IF(I109=K135,10,0)</f>
        <v>0</v>
      </c>
      <c r="AJ115" s="86">
        <f>IF(I113=K135,10,0)</f>
        <v>0</v>
      </c>
      <c r="AK115" s="86">
        <f>IF(I117=K135,10,0)</f>
        <v>0</v>
      </c>
      <c r="AL115" s="86">
        <f>IF(I121=K135,10,0)</f>
        <v>0</v>
      </c>
      <c r="AM115" s="86">
        <f>IF(I125=K135,10,0)</f>
        <v>0</v>
      </c>
      <c r="AN115" s="86">
        <f>IF(I129=K135,10,0)</f>
        <v>0</v>
      </c>
      <c r="AO115" s="86">
        <f>IF(K101=K135,11,0)</f>
        <v>0</v>
      </c>
      <c r="AP115" s="86">
        <f>IF(K103=K135,11,0)</f>
        <v>0</v>
      </c>
      <c r="AQ115" s="86">
        <f>IF(K105=K135,11,0)</f>
        <v>0</v>
      </c>
      <c r="AR115" s="86">
        <f>IF(K107=K135,11,0)</f>
        <v>0</v>
      </c>
      <c r="AS115" s="86">
        <f>IF(K109=K135,11,0)</f>
        <v>0</v>
      </c>
      <c r="AT115" s="86">
        <f>IF(K111=K135,11,0)</f>
        <v>0</v>
      </c>
      <c r="AU115" s="86">
        <f>IF(K113=K135,11,0)</f>
        <v>0</v>
      </c>
      <c r="AV115" s="86">
        <f>IF(K115=K135,11,0)</f>
        <v>0</v>
      </c>
      <c r="AW115" s="86">
        <f>IF(K117=K135,11,0)</f>
        <v>0</v>
      </c>
      <c r="AX115" s="86">
        <f>IF(K119=K135,11,0)</f>
        <v>0</v>
      </c>
      <c r="AY115" s="86">
        <f>IF(K121=K135,11,0)</f>
        <v>0</v>
      </c>
      <c r="AZ115" s="86">
        <f>IF(K123=K135,11,0)</f>
        <v>0</v>
      </c>
      <c r="BA115" s="86">
        <f>IF(K125=K135,11,0)</f>
        <v>0</v>
      </c>
      <c r="BB115" s="86">
        <f>IF(K127=K135,11,0)</f>
        <v>0</v>
      </c>
      <c r="BC115" s="86">
        <f>IF(K129=K135,11,0)</f>
        <v>0</v>
      </c>
      <c r="BD115" s="86">
        <f>IF(K131=K135,11,0)</f>
        <v>0</v>
      </c>
      <c r="BJ115" s="132"/>
    </row>
    <row r="116" spans="2:62" ht="13.5" customHeight="1">
      <c r="B116" s="491"/>
      <c r="C116" s="113"/>
      <c r="D116" s="81">
        <v>4</v>
      </c>
      <c r="E116" s="64"/>
      <c r="F116" s="81">
        <v>7</v>
      </c>
      <c r="G116" s="64"/>
      <c r="H116" s="76">
        <v>13</v>
      </c>
      <c r="I116" s="199" t="str">
        <f>LOOKUP(G119,始祖牛ﾃﾞｰﾀ!$A$6:$A$6335,始祖牛ﾃﾞｰﾀ!$E$6:$E$6335)</f>
        <v>安美土井</v>
      </c>
      <c r="J116" s="77">
        <v>25</v>
      </c>
      <c r="K116" s="200" t="str">
        <f>LOOKUP(I117,始祖牛ﾃﾞｰﾀ!$A$6:$A$6335,始祖牛ﾃﾞｰﾀ!$E$6:$E$6335)</f>
        <v>田安土井</v>
      </c>
      <c r="L116" s="225"/>
      <c r="M116" s="91" t="str">
        <f>LOOKUP(K117,始祖牛ﾃﾞｰﾀ!$A$6:$A$6335,始祖牛ﾃﾞｰﾀ!$E$6:$E$6335)</f>
        <v>田福土井</v>
      </c>
      <c r="N116" s="83"/>
      <c r="O116" s="83"/>
      <c r="P116" s="83"/>
      <c r="Q116" s="83"/>
      <c r="R116" s="83"/>
      <c r="W116" s="107"/>
      <c r="X116" s="80" t="s">
        <v>117</v>
      </c>
      <c r="Y116" s="86">
        <f>IF(B117=K137,6,0)</f>
        <v>0</v>
      </c>
      <c r="Z116" s="86">
        <f>IF(C109=K137,7,0)</f>
        <v>0</v>
      </c>
      <c r="AA116" s="86">
        <f>IF(E105=K137,8,0)</f>
        <v>0</v>
      </c>
      <c r="AB116" s="86">
        <f>IF(E121=K137,8,0)</f>
        <v>0</v>
      </c>
      <c r="AC116" s="86">
        <f>IF(G103=K137,9,0)</f>
        <v>9</v>
      </c>
      <c r="AD116" s="86">
        <f>IF(G111=K137,9,0)</f>
        <v>0</v>
      </c>
      <c r="AE116" s="86">
        <f>IF(G119=K137,9,0)</f>
        <v>0</v>
      </c>
      <c r="AF116" s="86">
        <f>IF(G127=K137,9,0)</f>
        <v>0</v>
      </c>
      <c r="AG116" s="86">
        <f>IF(I101=K137,10,0)</f>
        <v>0</v>
      </c>
      <c r="AH116" s="86">
        <f>IF(I105=K137,10,0)</f>
        <v>10</v>
      </c>
      <c r="AI116" s="86">
        <f>IF(I109=K137,10,0)</f>
        <v>0</v>
      </c>
      <c r="AJ116" s="86">
        <f>IF(I113=K137,10,0)</f>
        <v>0</v>
      </c>
      <c r="AK116" s="86">
        <f>IF(I117=K137,10,0)</f>
        <v>0</v>
      </c>
      <c r="AL116" s="86">
        <f>IF(I121=K137,10,0)</f>
        <v>0</v>
      </c>
      <c r="AM116" s="86">
        <f>IF(I125=K137,10,0)</f>
        <v>0</v>
      </c>
      <c r="AN116" s="86">
        <f>IF(I129=K137,10,0)</f>
        <v>0</v>
      </c>
      <c r="AO116" s="86">
        <f>IF(K101=K137,11,0)</f>
        <v>0</v>
      </c>
      <c r="AP116" s="86">
        <f>IF(K103=K137,11,0)</f>
        <v>0</v>
      </c>
      <c r="AQ116" s="86">
        <f>IF(K105=K137,11,0)</f>
        <v>0</v>
      </c>
      <c r="AR116" s="86">
        <f>IF(K107=K137,11,0)</f>
        <v>0</v>
      </c>
      <c r="AS116" s="86">
        <f>IF(K109=K137,11,0)</f>
        <v>11</v>
      </c>
      <c r="AT116" s="86">
        <f>IF(K111=K137,11,0)</f>
        <v>11</v>
      </c>
      <c r="AU116" s="86">
        <f>IF(K113=K137,11,0)</f>
        <v>0</v>
      </c>
      <c r="AV116" s="86">
        <f>IF(K115=K137,11,0)</f>
        <v>0</v>
      </c>
      <c r="AW116" s="86">
        <f>IF(K117=K137,11,0)</f>
        <v>0</v>
      </c>
      <c r="AX116" s="86">
        <f>IF(K119=K137,11,0)</f>
        <v>0</v>
      </c>
      <c r="AY116" s="86">
        <f>IF(K121=K137,11,0)</f>
        <v>0</v>
      </c>
      <c r="AZ116" s="86">
        <f>IF(K123=K137,11,0)</f>
        <v>0</v>
      </c>
      <c r="BA116" s="86">
        <f>IF(K125=K137,11,0)</f>
        <v>0</v>
      </c>
      <c r="BB116" s="86">
        <f>IF(K127=K137,11,0)</f>
        <v>0</v>
      </c>
      <c r="BC116" s="86">
        <f>IF(K129=K137,11,0)</f>
        <v>11</v>
      </c>
      <c r="BD116" s="86">
        <f>IF(K131=K137,11,0)</f>
        <v>0</v>
      </c>
      <c r="BJ116" s="129"/>
    </row>
    <row r="117" spans="2:62" ht="13.5" customHeight="1">
      <c r="B117" s="193" t="str">
        <f>LOOKUP(B95,始祖牛ﾃﾞｰﾀ!$A$6:$A$6335,始祖牛ﾃﾞｰﾀ!$A$6:$A$6335)</f>
        <v>ゆりしげ</v>
      </c>
      <c r="C117" s="82"/>
      <c r="D117" s="81"/>
      <c r="E117" s="83"/>
      <c r="F117" s="489" t="str">
        <f>LOOKUP(E121,始祖牛ﾃﾞｰﾀ!$A$6:$A$6335,始祖牛ﾃﾞｰﾀ!$E$6:$E$6335)</f>
        <v>忠福</v>
      </c>
      <c r="G117" s="490"/>
      <c r="H117" s="88"/>
      <c r="I117" s="191" t="str">
        <f>LOOKUP(G119,始祖牛ﾃﾞｰﾀ!$A$6:$A$6335,始祖牛ﾃﾞｰﾀ!$D$6:$D$6335)</f>
        <v>やすみどい</v>
      </c>
      <c r="J117" s="78"/>
      <c r="K117" s="196" t="str">
        <f>LOOKUP(I117,始祖牛ﾃﾞｰﾀ!$A$6:$A$6335,始祖牛ﾃﾞｰﾀ!$D$6:$D$6335)</f>
        <v>たやすどい</v>
      </c>
      <c r="L117" s="118"/>
      <c r="M117" s="190" t="str">
        <f>LOOKUP(I117,始祖牛ﾃﾞｰﾀ!$A$6:$A$6335,始祖牛ﾃﾞｰﾀ!$G$6:$G$6335)</f>
        <v>菊美土井</v>
      </c>
      <c r="N117" s="83"/>
      <c r="O117" s="83"/>
      <c r="P117" s="83"/>
      <c r="Q117" s="83"/>
      <c r="R117" s="83"/>
      <c r="W117" s="107"/>
      <c r="X117" s="80" t="s">
        <v>118</v>
      </c>
      <c r="Y117" s="86">
        <f>IF(B117=K139,6,0)</f>
        <v>0</v>
      </c>
      <c r="Z117" s="86">
        <f>IF(C109=K139,7,0)</f>
        <v>0</v>
      </c>
      <c r="AA117" s="86">
        <f>IF(E105=K139,8,0)</f>
        <v>0</v>
      </c>
      <c r="AB117" s="86">
        <f>IF(E121=K139,8,0)</f>
        <v>0</v>
      </c>
      <c r="AC117" s="86">
        <f>IF(G103=K139,9,0)</f>
        <v>0</v>
      </c>
      <c r="AD117" s="86">
        <f>IF(G111=K139,9,0)</f>
        <v>0</v>
      </c>
      <c r="AE117" s="86">
        <f>IF(G119=K139,9,0)</f>
        <v>0</v>
      </c>
      <c r="AF117" s="86">
        <f>IF(G127=K139,9,0)</f>
        <v>0</v>
      </c>
      <c r="AG117" s="86">
        <f>IF(I101=K139,10,0)</f>
        <v>0</v>
      </c>
      <c r="AH117" s="86">
        <f>IF(I105=K139,10,0)</f>
        <v>0</v>
      </c>
      <c r="AI117" s="86">
        <f>IF(I109=K139,10,0)</f>
        <v>0</v>
      </c>
      <c r="AJ117" s="86">
        <f>IF(I113=K139,10,0)</f>
        <v>0</v>
      </c>
      <c r="AK117" s="86">
        <f>IF(I117=K139,10,0)</f>
        <v>0</v>
      </c>
      <c r="AL117" s="86">
        <f>IF(I121=K139,10,0)</f>
        <v>0</v>
      </c>
      <c r="AM117" s="86">
        <f>IF(I125=K139,10,0)</f>
        <v>0</v>
      </c>
      <c r="AN117" s="86">
        <f>IF(I129=K139,10,0)</f>
        <v>0</v>
      </c>
      <c r="AO117" s="86">
        <f>IF(K101=K139,11,0)</f>
        <v>0</v>
      </c>
      <c r="AP117" s="86">
        <f>IF(K103=K139,11,0)</f>
        <v>0</v>
      </c>
      <c r="AQ117" s="86">
        <f>IF(K105=K139,11,0)</f>
        <v>0</v>
      </c>
      <c r="AR117" s="86">
        <f>IF(K107=K139,11,0)</f>
        <v>0</v>
      </c>
      <c r="AS117" s="86">
        <f>IF(K109=K139,11,0)</f>
        <v>0</v>
      </c>
      <c r="AT117" s="86">
        <f>IF(K111=K139,11,0)</f>
        <v>0</v>
      </c>
      <c r="AU117" s="86">
        <f>IF(K113=K139,11,0)</f>
        <v>0</v>
      </c>
      <c r="AV117" s="86">
        <f>IF(K115=K139,11,0)</f>
        <v>0</v>
      </c>
      <c r="AW117" s="86">
        <f>IF(K117=K139,11,0)</f>
        <v>0</v>
      </c>
      <c r="AX117" s="86">
        <f>IF(K119=K139,11,0)</f>
        <v>0</v>
      </c>
      <c r="AY117" s="86">
        <f>IF(K121=K139,11,0)</f>
        <v>0</v>
      </c>
      <c r="AZ117" s="86">
        <f>IF(K123=K139,11,0)</f>
        <v>0</v>
      </c>
      <c r="BA117" s="86">
        <f>IF(K125=K139,11,0)</f>
        <v>0</v>
      </c>
      <c r="BB117" s="86">
        <f>IF(K127=K139,11,0)</f>
        <v>0</v>
      </c>
      <c r="BC117" s="86">
        <f>IF(K129=K139,11,0)</f>
        <v>0</v>
      </c>
      <c r="BD117" s="86">
        <f>IF(K131=K139,11,0)</f>
        <v>0</v>
      </c>
      <c r="BJ117" s="129"/>
    </row>
    <row r="118" spans="2:62" ht="13.5" customHeight="1">
      <c r="B118" s="158"/>
      <c r="C118" s="82"/>
      <c r="E118" s="214"/>
      <c r="F118" s="489"/>
      <c r="G118" s="490"/>
      <c r="H118" s="82"/>
      <c r="I118" s="118"/>
      <c r="J118" s="77">
        <v>26</v>
      </c>
      <c r="K118" s="200" t="str">
        <f>LOOKUP(G119,始祖牛ﾃﾞｰﾀ!$A$6:$A$6335,始祖牛ﾃﾞｰﾀ!$G$6:$G$6335)</f>
        <v>茂金波</v>
      </c>
      <c r="L118" s="225"/>
      <c r="M118" s="91" t="str">
        <f>LOOKUP(K119,始祖牛ﾃﾞｰﾀ!$A$6:$A$6335,始祖牛ﾃﾞｰﾀ!$E$6:$E$6335)</f>
        <v>茂福</v>
      </c>
      <c r="N118" s="83"/>
      <c r="O118" s="83"/>
      <c r="P118" s="83"/>
      <c r="Q118" s="83"/>
      <c r="R118" s="83"/>
      <c r="W118" s="107"/>
      <c r="X118" s="80" t="s">
        <v>119</v>
      </c>
      <c r="Y118" s="86">
        <f>IF(B117=K141,6,0)</f>
        <v>0</v>
      </c>
      <c r="Z118" s="86">
        <f>IF(C109=K141,7,0)</f>
        <v>0</v>
      </c>
      <c r="AA118" s="86">
        <f>IF(E105=K141,8,0)</f>
        <v>0</v>
      </c>
      <c r="AB118" s="86">
        <f>IF(E121=K141,8,0)</f>
        <v>0</v>
      </c>
      <c r="AC118" s="86">
        <f>IF(G103=K141,9,0)</f>
        <v>0</v>
      </c>
      <c r="AD118" s="86">
        <f>IF(G111=K141,9,0)</f>
        <v>0</v>
      </c>
      <c r="AE118" s="86">
        <f>IF(G119=K141,9,0)</f>
        <v>0</v>
      </c>
      <c r="AF118" s="86">
        <f>IF(G127=K141,9,0)</f>
        <v>0</v>
      </c>
      <c r="AG118" s="86">
        <f>IF(I101=K141,10,0)</f>
        <v>0</v>
      </c>
      <c r="AH118" s="86">
        <f>IF(I105=K141,10,0)</f>
        <v>0</v>
      </c>
      <c r="AI118" s="86">
        <f>IF(I109=K141,10,0)</f>
        <v>0</v>
      </c>
      <c r="AJ118" s="86">
        <f>IF(I113=K141,10,0)</f>
        <v>0</v>
      </c>
      <c r="AK118" s="86">
        <f>IF(I117=K141,10,0)</f>
        <v>10</v>
      </c>
      <c r="AL118" s="86">
        <f>IF(I121=K141,10,0)</f>
        <v>0</v>
      </c>
      <c r="AM118" s="86">
        <f>IF(I125=K141,10,0)</f>
        <v>10</v>
      </c>
      <c r="AN118" s="86">
        <f>IF(I129=K141,10,0)</f>
        <v>0</v>
      </c>
      <c r="AO118" s="86">
        <f>IF(K101=K141,11,0)</f>
        <v>0</v>
      </c>
      <c r="AP118" s="86">
        <f>IF(K103=K141,11,0)</f>
        <v>0</v>
      </c>
      <c r="AQ118" s="86">
        <f>IF(K105=K141,11,0)</f>
        <v>0</v>
      </c>
      <c r="AR118" s="86">
        <f>IF(K107=K141,11,0)</f>
        <v>0</v>
      </c>
      <c r="AS118" s="86">
        <f>IF(K109=K141,11,0)</f>
        <v>0</v>
      </c>
      <c r="AT118" s="86">
        <f>IF(K111=K141,11,0)</f>
        <v>0</v>
      </c>
      <c r="AU118" s="86">
        <f>IF(K113=K141,11,0)</f>
        <v>0</v>
      </c>
      <c r="AV118" s="86">
        <f>IF(K115=K141,11,0)</f>
        <v>0</v>
      </c>
      <c r="AW118" s="86">
        <f>IF(K117=K141,11,0)</f>
        <v>0</v>
      </c>
      <c r="AX118" s="86">
        <f>IF(K119=K141,11,0)</f>
        <v>0</v>
      </c>
      <c r="AY118" s="86">
        <f>IF(K121=K141,11,0)</f>
        <v>0</v>
      </c>
      <c r="AZ118" s="86">
        <f>IF(K123=K141,11,0)</f>
        <v>0</v>
      </c>
      <c r="BA118" s="86">
        <f>IF(K125=K141,11,0)</f>
        <v>0</v>
      </c>
      <c r="BB118" s="86">
        <f>IF(K127=K141,11,0)</f>
        <v>0</v>
      </c>
      <c r="BC118" s="86">
        <f>IF(K129=K141,11,0)</f>
        <v>0</v>
      </c>
      <c r="BD118" s="86">
        <f>IF(K131=K141,11,0)</f>
        <v>0</v>
      </c>
      <c r="BJ118" s="129"/>
    </row>
    <row r="119" spans="2:62" ht="13.5" customHeight="1">
      <c r="B119" s="158"/>
      <c r="C119" s="82"/>
      <c r="D119" s="489" t="str">
        <f>LOOKUP(B117,始祖牛ﾃﾞｰﾀ!$A$6:$A$6335,始祖牛ﾃﾞｰﾀ!$G$6:$G$6335)</f>
        <v>神高福</v>
      </c>
      <c r="E119" s="490"/>
      <c r="F119" s="81"/>
      <c r="G119" s="190" t="str">
        <f>LOOKUP(E121,始祖牛ﾃﾞｰﾀ!$A$6:$A$6335,始祖牛ﾃﾞｰﾀ!$D$6:$D$6335)</f>
        <v>ただふく</v>
      </c>
      <c r="H119" s="84"/>
      <c r="I119" s="118"/>
      <c r="J119" s="78"/>
      <c r="K119" s="196" t="str">
        <f>LOOKUP(G119,始祖牛ﾃﾞｰﾀ!$A$6:$A$6335,始祖牛ﾃﾞｰﾀ!$F$6:$F$6335)</f>
        <v>しげかねなみ</v>
      </c>
      <c r="L119" s="118"/>
      <c r="M119" s="190" t="str">
        <f>LOOKUP(G119,始祖牛ﾃﾞｰﾀ!$A$6:$A$6335,始祖牛ﾃﾞｰﾀ!$I$6:$I$6335)</f>
        <v>篤波</v>
      </c>
      <c r="N119" s="83"/>
      <c r="O119" s="83"/>
      <c r="P119" s="83"/>
      <c r="Q119" s="83"/>
      <c r="R119" s="83"/>
      <c r="W119" s="107"/>
      <c r="X119" s="80" t="s">
        <v>120</v>
      </c>
      <c r="Y119" s="86">
        <f>IF(B117=K143,6,0)</f>
        <v>0</v>
      </c>
      <c r="Z119" s="86">
        <f>IF(C109=K143,7,0)</f>
        <v>0</v>
      </c>
      <c r="AA119" s="86">
        <f>IF(E105=K143,8,0)</f>
        <v>0</v>
      </c>
      <c r="AB119" s="86">
        <f>IF(E121=K143,8,0)</f>
        <v>0</v>
      </c>
      <c r="AC119" s="86">
        <f>IF(G103=K143,9,0)</f>
        <v>0</v>
      </c>
      <c r="AD119" s="86">
        <f>IF(G111=K143,9,0)</f>
        <v>0</v>
      </c>
      <c r="AE119" s="86">
        <f>IF(G119=K143,9,0)</f>
        <v>0</v>
      </c>
      <c r="AF119" s="86">
        <f>IF(G127=K143,9,0)</f>
        <v>0</v>
      </c>
      <c r="AG119" s="86">
        <f>IF(I101=K143,10,0)</f>
        <v>0</v>
      </c>
      <c r="AH119" s="86">
        <f>IF(I105=K143,10,0)</f>
        <v>0</v>
      </c>
      <c r="AI119" s="86">
        <f>IF(I109=K143,10,0)</f>
        <v>0</v>
      </c>
      <c r="AJ119" s="86">
        <f>IF(I113=K143,10,0)</f>
        <v>0</v>
      </c>
      <c r="AK119" s="86">
        <f>IF(I117=K143,10,0)</f>
        <v>0</v>
      </c>
      <c r="AL119" s="86">
        <f>IF(I121=K143,10,0)</f>
        <v>10</v>
      </c>
      <c r="AM119" s="86">
        <f>IF(I125=K143,10,0)</f>
        <v>0</v>
      </c>
      <c r="AN119" s="86">
        <f>IF(I129=K143,10,0)</f>
        <v>0</v>
      </c>
      <c r="AO119" s="86">
        <f>IF(K101=K143,11,0)</f>
        <v>0</v>
      </c>
      <c r="AP119" s="86">
        <f>IF(K103=K143,11,0)</f>
        <v>0</v>
      </c>
      <c r="AQ119" s="86">
        <f>IF(K105=K143,11,0)</f>
        <v>0</v>
      </c>
      <c r="AR119" s="86">
        <f>IF(K107=K143,11,0)</f>
        <v>0</v>
      </c>
      <c r="AS119" s="86">
        <f>IF(K109=K143,11,0)</f>
        <v>0</v>
      </c>
      <c r="AT119" s="86">
        <f>IF(K111=K143,11,0)</f>
        <v>0</v>
      </c>
      <c r="AU119" s="86">
        <f>IF(K113=K143,11,0)</f>
        <v>0</v>
      </c>
      <c r="AV119" s="86">
        <f>IF(K115=K143,11,0)</f>
        <v>0</v>
      </c>
      <c r="AW119" s="86">
        <f>IF(K117=K143,11,0)</f>
        <v>0</v>
      </c>
      <c r="AX119" s="86">
        <f>IF(K119=K143,11,0)</f>
        <v>0</v>
      </c>
      <c r="AY119" s="86">
        <f>IF(K121=K143,11,0)</f>
        <v>0</v>
      </c>
      <c r="AZ119" s="86">
        <f>IF(K123=K143,11,0)</f>
        <v>0</v>
      </c>
      <c r="BA119" s="86">
        <f>IF(K125=K143,11,0)</f>
        <v>0</v>
      </c>
      <c r="BB119" s="86">
        <f>IF(K127=K143,11,0)</f>
        <v>0</v>
      </c>
      <c r="BC119" s="86">
        <f>IF(K129=K143,11,0)</f>
        <v>0</v>
      </c>
      <c r="BD119" s="86">
        <f>IF(K131=K143,11,0)</f>
        <v>0</v>
      </c>
    </row>
    <row r="120" spans="2:62" ht="13.5" customHeight="1">
      <c r="B120" s="158"/>
      <c r="C120" s="82"/>
      <c r="D120" s="489"/>
      <c r="E120" s="490"/>
      <c r="F120" s="76"/>
      <c r="G120" s="170"/>
      <c r="H120" s="76">
        <v>14</v>
      </c>
      <c r="I120" s="199" t="str">
        <f>LOOKUP(E121,始祖牛ﾃﾞｰﾀ!$A$6:$A$6335,始祖牛ﾃﾞｰﾀ!$G$6:$G$6335)</f>
        <v>宝徳</v>
      </c>
      <c r="J120" s="77">
        <v>27</v>
      </c>
      <c r="K120" s="200" t="str">
        <f>LOOKUP(I121,始祖牛ﾃﾞｰﾀ!$A$6:$A$6335,始祖牛ﾃﾞｰﾀ!$E$6:$E$6335)</f>
        <v>宝春</v>
      </c>
      <c r="L120" s="225"/>
      <c r="M120" s="91" t="str">
        <f>LOOKUP(K121,始祖牛ﾃﾞｰﾀ!$A$6:$A$6335,始祖牛ﾃﾞｰﾀ!$E$6:$E$6335)</f>
        <v>初春</v>
      </c>
      <c r="N120" s="83"/>
      <c r="O120" s="83"/>
      <c r="P120" s="83"/>
      <c r="Q120" s="83"/>
      <c r="R120" s="83"/>
      <c r="W120" s="63"/>
      <c r="X120" s="80" t="s">
        <v>121</v>
      </c>
      <c r="Y120" s="86">
        <f>IF(B117=K145,6,0)</f>
        <v>0</v>
      </c>
      <c r="Z120" s="86">
        <f>IF(C109=K145,7,0)</f>
        <v>0</v>
      </c>
      <c r="AA120" s="86">
        <f>IF(E105=K145,8,0)</f>
        <v>0</v>
      </c>
      <c r="AB120" s="86">
        <f>IF(E121=K145,8,0)</f>
        <v>0</v>
      </c>
      <c r="AC120" s="86">
        <f>IF(G103=K145,9,0)</f>
        <v>0</v>
      </c>
      <c r="AD120" s="86">
        <f>IF(G111=K145,9,0)</f>
        <v>0</v>
      </c>
      <c r="AE120" s="86">
        <f>IF(G119=K145,9,0)</f>
        <v>0</v>
      </c>
      <c r="AF120" s="86">
        <f>IF(G127=K145,9,0)</f>
        <v>0</v>
      </c>
      <c r="AG120" s="86">
        <f>IF(I101=K145,10,0)</f>
        <v>0</v>
      </c>
      <c r="AH120" s="86">
        <f>IF(I105=K145,10,0)</f>
        <v>0</v>
      </c>
      <c r="AI120" s="86">
        <f>IF(I109=K145,10,0)</f>
        <v>10</v>
      </c>
      <c r="AJ120" s="86">
        <f>IF(I113=K145,10,0)</f>
        <v>0</v>
      </c>
      <c r="AK120" s="86">
        <f>IF(I117=K145,10,0)</f>
        <v>0</v>
      </c>
      <c r="AL120" s="86">
        <f>IF(I121=K145,10,0)</f>
        <v>0</v>
      </c>
      <c r="AM120" s="86">
        <f>IF(I125=K145,10,0)</f>
        <v>0</v>
      </c>
      <c r="AN120" s="86">
        <f>IF(I129=K145,10,0)</f>
        <v>0</v>
      </c>
      <c r="AO120" s="86">
        <f>IF(K101=K145,11,0)</f>
        <v>0</v>
      </c>
      <c r="AP120" s="86">
        <f>IF(K103=K145,11,0)</f>
        <v>0</v>
      </c>
      <c r="AQ120" s="86">
        <f>IF(K105=K145,11,0)</f>
        <v>0</v>
      </c>
      <c r="AR120" s="86">
        <f>IF(K107=K145,11,0)</f>
        <v>0</v>
      </c>
      <c r="AS120" s="86">
        <f>IF(K109=K145,11,0)</f>
        <v>0</v>
      </c>
      <c r="AT120" s="86">
        <f>IF(K111=K145,11,0)</f>
        <v>0</v>
      </c>
      <c r="AU120" s="86">
        <f>IF(K113=K145,11,0)</f>
        <v>0</v>
      </c>
      <c r="AV120" s="86">
        <f>IF(K115=K145,11,0)</f>
        <v>0</v>
      </c>
      <c r="AW120" s="86">
        <f>IF(K117=K145,11,0)</f>
        <v>0</v>
      </c>
      <c r="AX120" s="86">
        <f>IF(K119=K145,11,0)</f>
        <v>0</v>
      </c>
      <c r="AY120" s="86">
        <f>IF(K121=K145,11,0)</f>
        <v>0</v>
      </c>
      <c r="AZ120" s="86">
        <f>IF(K123=K145,11,0)</f>
        <v>0</v>
      </c>
      <c r="BA120" s="86">
        <f>IF(K125=K145,11,0)</f>
        <v>0</v>
      </c>
      <c r="BB120" s="86">
        <f>IF(K127=K145,11,0)</f>
        <v>0</v>
      </c>
      <c r="BC120" s="86">
        <f>IF(K129=K145,11,0)</f>
        <v>0</v>
      </c>
      <c r="BD120" s="86">
        <f>IF(K131=K145,11,0)</f>
        <v>0</v>
      </c>
    </row>
    <row r="121" spans="2:62" ht="13.5" customHeight="1">
      <c r="B121" s="158"/>
      <c r="C121" s="81"/>
      <c r="D121" s="81"/>
      <c r="E121" s="195" t="str">
        <f>LOOKUP(B117,始祖牛ﾃﾞｰﾀ!$A$6:$A$6335,始祖牛ﾃﾞｰﾀ!$F$6:$F$6335)</f>
        <v>かみたかふく</v>
      </c>
      <c r="F121" s="81"/>
      <c r="G121" s="82"/>
      <c r="H121" s="88"/>
      <c r="I121" s="191" t="str">
        <f>LOOKUP(E121,始祖牛ﾃﾞｰﾀ!$A$6:$A$6335,始祖牛ﾃﾞｰﾀ!$F$6:$F$6335)</f>
        <v>ほうとく</v>
      </c>
      <c r="J121" s="78"/>
      <c r="K121" s="196" t="str">
        <f>LOOKUP(I121,始祖牛ﾃﾞｰﾀ!$A$6:$A$6335,始祖牛ﾃﾞｰﾀ!$D$6:$D$6335)</f>
        <v>ほうしゅん</v>
      </c>
      <c r="L121" s="118"/>
      <c r="M121" s="190" t="str">
        <f>LOOKUP(I121,始祖牛ﾃﾞｰﾀ!$A$6:$A$6335,始祖牛ﾃﾞｰﾀ!$G$6:$G$6335)</f>
        <v>藤花（鹿児島）</v>
      </c>
      <c r="N121" s="83"/>
      <c r="O121" s="83"/>
      <c r="P121" s="83"/>
      <c r="Q121" s="83"/>
      <c r="R121" s="83"/>
      <c r="X121" s="80" t="s">
        <v>122</v>
      </c>
      <c r="Y121" s="86">
        <f>IF(B117=K147,6,0)</f>
        <v>0</v>
      </c>
      <c r="Z121" s="86">
        <f>IF(C109=K147,7,0)</f>
        <v>0</v>
      </c>
      <c r="AA121" s="86">
        <f>IF(E105=K147,8,0)</f>
        <v>0</v>
      </c>
      <c r="AB121" s="86">
        <f>IF(E121=K147,8,0)</f>
        <v>0</v>
      </c>
      <c r="AC121" s="86">
        <f>IF(G103=K147,9,0)</f>
        <v>0</v>
      </c>
      <c r="AD121" s="86">
        <f>IF(G111=K147,9,0)</f>
        <v>0</v>
      </c>
      <c r="AE121" s="86">
        <f>IF(G119=K147,9,0)</f>
        <v>0</v>
      </c>
      <c r="AF121" s="86">
        <f>IF(G127=K147,9,0)</f>
        <v>0</v>
      </c>
      <c r="AG121" s="86">
        <f>IF(I101=K147,10,0)</f>
        <v>0</v>
      </c>
      <c r="AH121" s="86">
        <f>IF(I105=K147,10,0)</f>
        <v>0</v>
      </c>
      <c r="AI121" s="86">
        <f>IF(I109=K147,10,0)</f>
        <v>0</v>
      </c>
      <c r="AJ121" s="86">
        <f>IF(I113=K147,10,0)</f>
        <v>0</v>
      </c>
      <c r="AK121" s="86">
        <f>IF(I117=K147,10,0)</f>
        <v>0</v>
      </c>
      <c r="AL121" s="86">
        <f>IF(I121=K147,10,0)</f>
        <v>0</v>
      </c>
      <c r="AM121" s="86">
        <f>IF(I125=K147,10,0)</f>
        <v>0</v>
      </c>
      <c r="AN121" s="86">
        <f>IF(I129=K147,10,0)</f>
        <v>0</v>
      </c>
      <c r="AO121" s="86">
        <f>IF(K101=K147,11,0)</f>
        <v>0</v>
      </c>
      <c r="AP121" s="86">
        <f>IF(K103=K147,11,0)</f>
        <v>0</v>
      </c>
      <c r="AQ121" s="86">
        <f>IF(K105=K147,11,0)</f>
        <v>0</v>
      </c>
      <c r="AR121" s="86">
        <f>IF(K107=K147,11,0)</f>
        <v>0</v>
      </c>
      <c r="AS121" s="86">
        <f>IF(K109=K147,11,0)</f>
        <v>0</v>
      </c>
      <c r="AT121" s="86">
        <f>IF(K111=K147,11,0)</f>
        <v>0</v>
      </c>
      <c r="AU121" s="86">
        <f>IF(K113=K147,11,0)</f>
        <v>0</v>
      </c>
      <c r="AV121" s="86">
        <f>IF(K115=K147,11,0)</f>
        <v>0</v>
      </c>
      <c r="AW121" s="86">
        <f>IF(K117=K147,11,0)</f>
        <v>0</v>
      </c>
      <c r="AX121" s="86">
        <f>IF(K119=K147,11,0)</f>
        <v>0</v>
      </c>
      <c r="AY121" s="86">
        <f>IF(K121=K147,11,0)</f>
        <v>0</v>
      </c>
      <c r="AZ121" s="86">
        <f>IF(K123=K147,11,0)</f>
        <v>0</v>
      </c>
      <c r="BA121" s="86">
        <f>IF(K125=K147,11,0)</f>
        <v>0</v>
      </c>
      <c r="BB121" s="86">
        <f>IF(K127=K147,11,0)</f>
        <v>0</v>
      </c>
      <c r="BC121" s="86">
        <f>IF(K129=K147,11,0)</f>
        <v>0</v>
      </c>
      <c r="BD121" s="86">
        <f>IF(K131=K147,11,0)</f>
        <v>0</v>
      </c>
      <c r="BF121" s="64"/>
      <c r="BG121" s="64"/>
      <c r="BH121" s="64"/>
    </row>
    <row r="122" spans="2:62" ht="13.5" customHeight="1">
      <c r="B122" s="158"/>
      <c r="C122" s="81"/>
      <c r="D122" s="81"/>
      <c r="E122" s="83"/>
      <c r="F122" s="81"/>
      <c r="G122" s="82"/>
      <c r="H122" s="82"/>
      <c r="I122" s="118"/>
      <c r="J122" s="77">
        <v>28</v>
      </c>
      <c r="K122" s="200" t="str">
        <f>LOOKUP(E121,始祖牛ﾃﾞｰﾀ!$A$6:$A$6335,始祖牛ﾃﾞｰﾀ!$I$6:$I$6335)</f>
        <v>藤花（鹿児島）</v>
      </c>
      <c r="L122" s="225"/>
      <c r="M122" s="91" t="str">
        <f>LOOKUP(K123,始祖牛ﾃﾞｰﾀ!$A$6:$A$6335,始祖牛ﾃﾞｰﾀ!$E$6:$E$6335)</f>
        <v>第６吉花</v>
      </c>
      <c r="N122" s="83"/>
      <c r="O122" s="83"/>
      <c r="P122" s="83"/>
      <c r="Q122" s="83"/>
      <c r="R122" s="83"/>
      <c r="X122" s="80" t="s">
        <v>123</v>
      </c>
      <c r="Y122" s="86">
        <f>IF(B117=K149,6,0)</f>
        <v>0</v>
      </c>
      <c r="Z122" s="86">
        <f>IF(C109=K149,7,0)</f>
        <v>0</v>
      </c>
      <c r="AA122" s="86">
        <f>IF(E105=K149,8,0)</f>
        <v>0</v>
      </c>
      <c r="AB122" s="86">
        <f>IF(E121=K149,8,0)</f>
        <v>0</v>
      </c>
      <c r="AC122" s="86">
        <f>IF(G103=K149,9,0)</f>
        <v>0</v>
      </c>
      <c r="AD122" s="86">
        <f>IF(G111=K149,9,0)</f>
        <v>0</v>
      </c>
      <c r="AE122" s="86">
        <f>IF(G119=K149,9,0)</f>
        <v>0</v>
      </c>
      <c r="AF122" s="86">
        <f>IF(G127=K149,9,0)</f>
        <v>0</v>
      </c>
      <c r="AG122" s="86">
        <f>IF(I101=K149,10,0)</f>
        <v>0</v>
      </c>
      <c r="AH122" s="86">
        <f>IF(I105=K149,10,0)</f>
        <v>0</v>
      </c>
      <c r="AI122" s="86">
        <f>IF(I109=K149,10,0)</f>
        <v>0</v>
      </c>
      <c r="AJ122" s="86">
        <f>IF(I113=K149,10,0)</f>
        <v>0</v>
      </c>
      <c r="AK122" s="86">
        <f>IF(I117=K149,10,0)</f>
        <v>0</v>
      </c>
      <c r="AL122" s="86">
        <f>IF(I121=K149,10,0)</f>
        <v>0</v>
      </c>
      <c r="AM122" s="86">
        <f>IF(I125=K149,10,0)</f>
        <v>0</v>
      </c>
      <c r="AN122" s="86">
        <f>IF(I129=K149,10,0)</f>
        <v>0</v>
      </c>
      <c r="AO122" s="86">
        <f>IF(K101=K149,11,0)</f>
        <v>0</v>
      </c>
      <c r="AP122" s="86">
        <f>IF(K103=K149,11,0)</f>
        <v>0</v>
      </c>
      <c r="AQ122" s="86">
        <f>IF(K105=K149,11,0)</f>
        <v>0</v>
      </c>
      <c r="AR122" s="86">
        <f>IF(K107=K149,11,0)</f>
        <v>0</v>
      </c>
      <c r="AS122" s="86">
        <f>IF(K109=K149,11,0)</f>
        <v>0</v>
      </c>
      <c r="AT122" s="86">
        <f>IF(K111=K149,11,0)</f>
        <v>0</v>
      </c>
      <c r="AU122" s="86">
        <f>IF(K113=K149,11,0)</f>
        <v>0</v>
      </c>
      <c r="AV122" s="86">
        <f>IF(K115=K149,11,0)</f>
        <v>0</v>
      </c>
      <c r="AW122" s="86">
        <f>IF(K117=K149,11,0)</f>
        <v>0</v>
      </c>
      <c r="AX122" s="86">
        <f>IF(K119=K149,11,0)</f>
        <v>0</v>
      </c>
      <c r="AY122" s="86">
        <f>IF(K121=K149,11,0)</f>
        <v>0</v>
      </c>
      <c r="AZ122" s="86">
        <f>IF(K123=K149,11,0)</f>
        <v>0</v>
      </c>
      <c r="BA122" s="86">
        <f>IF(K125=K149,11,0)</f>
        <v>0</v>
      </c>
      <c r="BB122" s="86">
        <f>IF(K127=K149,11,0)</f>
        <v>0</v>
      </c>
      <c r="BC122" s="86">
        <f>IF(K129=K149,11,0)</f>
        <v>0</v>
      </c>
      <c r="BD122" s="86">
        <f>IF(K131=K149,11,0)</f>
        <v>0</v>
      </c>
      <c r="BF122" s="64"/>
      <c r="BG122" s="64"/>
      <c r="BH122" s="180"/>
    </row>
    <row r="123" spans="2:62" ht="13.5" customHeight="1">
      <c r="B123" s="158"/>
      <c r="C123" s="81"/>
      <c r="D123" s="81"/>
      <c r="E123" s="64"/>
      <c r="F123" s="88"/>
      <c r="G123" s="84"/>
      <c r="H123" s="84"/>
      <c r="I123" s="118"/>
      <c r="J123" s="78"/>
      <c r="K123" s="196" t="str">
        <f>LOOKUP(E121,始祖牛ﾃﾞｰﾀ!$A$6:$A$6335,始祖牛ﾃﾞｰﾀ!$H$6:$H$6335)</f>
        <v>ふじはなかごしま</v>
      </c>
      <c r="L123" s="118"/>
      <c r="M123" s="190" t="str">
        <f>LOOKUP(E121,始祖牛ﾃﾞｰﾀ!$A$6:$A$6335,始祖牛ﾃﾞｰﾀ!$K$6:$K$6335)</f>
        <v>寛山</v>
      </c>
      <c r="N123" s="83"/>
      <c r="O123" s="83"/>
      <c r="P123" s="83"/>
      <c r="Q123" s="83"/>
      <c r="R123" s="83"/>
      <c r="X123" s="80" t="s">
        <v>124</v>
      </c>
      <c r="Y123" s="86">
        <f>IF(B117=K151,6,0)</f>
        <v>0</v>
      </c>
      <c r="Z123" s="86">
        <f>IF(C109=K151,7,0)</f>
        <v>0</v>
      </c>
      <c r="AA123" s="86">
        <f>IF(E105=K151,8,0)</f>
        <v>0</v>
      </c>
      <c r="AB123" s="86">
        <f>IF(E121=K151,8,0)</f>
        <v>0</v>
      </c>
      <c r="AC123" s="86">
        <f>IF(G103=K151,9,0)</f>
        <v>0</v>
      </c>
      <c r="AD123" s="86">
        <f>IF(G111=K151,9,0)</f>
        <v>0</v>
      </c>
      <c r="AE123" s="86">
        <f>IF(G119=K151,9,0)</f>
        <v>0</v>
      </c>
      <c r="AF123" s="86">
        <f>IF(G127=K151,9,0)</f>
        <v>0</v>
      </c>
      <c r="AG123" s="86">
        <f>IF(I101=K151,10,0)</f>
        <v>0</v>
      </c>
      <c r="AH123" s="86">
        <f>IF(I105=K151,10,0)</f>
        <v>0</v>
      </c>
      <c r="AI123" s="86">
        <f>IF(I109=K151,10,0)</f>
        <v>0</v>
      </c>
      <c r="AJ123" s="86">
        <f>IF(I113=K151,10,0)</f>
        <v>0</v>
      </c>
      <c r="AK123" s="86">
        <f>IF(I117=K151,10,0)</f>
        <v>0</v>
      </c>
      <c r="AL123" s="86">
        <f>IF(I121=K151,10,0)</f>
        <v>0</v>
      </c>
      <c r="AM123" s="86">
        <f>IF(I125=K151,10,0)</f>
        <v>0</v>
      </c>
      <c r="AN123" s="86">
        <f>IF(I129=K151,10,0)</f>
        <v>0</v>
      </c>
      <c r="AO123" s="86">
        <f>IF(K101=K151,11,0)</f>
        <v>0</v>
      </c>
      <c r="AP123" s="86">
        <f>IF(K103=K151,11,0)</f>
        <v>0</v>
      </c>
      <c r="AQ123" s="86">
        <f>IF(K105=K151,11,0)</f>
        <v>0</v>
      </c>
      <c r="AR123" s="86">
        <f>IF(K107=K151,11,0)</f>
        <v>0</v>
      </c>
      <c r="AS123" s="86">
        <f>IF(K109=K151,11,0)</f>
        <v>0</v>
      </c>
      <c r="AT123" s="86">
        <f>IF(K111=K151,11,0)</f>
        <v>0</v>
      </c>
      <c r="AU123" s="86">
        <f>IF(K113=K151,11,0)</f>
        <v>0</v>
      </c>
      <c r="AV123" s="86">
        <f>IF(K115=K151,11,0)</f>
        <v>0</v>
      </c>
      <c r="AW123" s="86">
        <f>IF(K117=K151,11,0)</f>
        <v>0</v>
      </c>
      <c r="AX123" s="86">
        <f>IF(K119=K151,11,0)</f>
        <v>0</v>
      </c>
      <c r="AY123" s="86">
        <f>IF(K121=K151,11,0)</f>
        <v>0</v>
      </c>
      <c r="AZ123" s="86">
        <f>IF(K123=K151,11,0)</f>
        <v>0</v>
      </c>
      <c r="BA123" s="86">
        <f>IF(K125=K151,11,0)</f>
        <v>0</v>
      </c>
      <c r="BB123" s="86">
        <f>IF(K127=K151,11,0)</f>
        <v>0</v>
      </c>
      <c r="BC123" s="86">
        <f>IF(K129=K151,11,0)</f>
        <v>0</v>
      </c>
      <c r="BD123" s="86">
        <f>IF(K131=K151,11,0)</f>
        <v>0</v>
      </c>
      <c r="BF123" s="64"/>
      <c r="BG123" s="64"/>
      <c r="BH123" s="180"/>
    </row>
    <row r="124" spans="2:62" ht="13.5" customHeight="1">
      <c r="B124" s="158"/>
      <c r="C124" s="81"/>
      <c r="D124" s="76"/>
      <c r="E124" s="170"/>
      <c r="F124" s="81">
        <v>8</v>
      </c>
      <c r="G124" s="64"/>
      <c r="H124" s="76">
        <v>15</v>
      </c>
      <c r="I124" s="199" t="str">
        <f>LOOKUP(G127,始祖牛ﾃﾞｰﾀ!$A$6:$A$6335,始祖牛ﾃﾞｰﾀ!$E$6:$E$6335)</f>
        <v>安美土井</v>
      </c>
      <c r="J124" s="77">
        <v>29</v>
      </c>
      <c r="K124" s="200" t="str">
        <f>LOOKUP(I125,始祖牛ﾃﾞｰﾀ!$A$6:$A$6335,始祖牛ﾃﾞｰﾀ!$E$6:$E$6335)</f>
        <v>田安土井</v>
      </c>
      <c r="L124" s="225"/>
      <c r="M124" s="91" t="str">
        <f>LOOKUP(K125,始祖牛ﾃﾞｰﾀ!$A$6:$A$6335,始祖牛ﾃﾞｰﾀ!$E$6:$E$6335)</f>
        <v>田福土井</v>
      </c>
      <c r="N124" s="83"/>
      <c r="O124" s="83"/>
      <c r="P124" s="83"/>
      <c r="Q124" s="83"/>
      <c r="R124" s="83"/>
      <c r="X124" s="80" t="s">
        <v>125</v>
      </c>
      <c r="Y124" s="86">
        <f>IF(B117=K153,6,0)</f>
        <v>0</v>
      </c>
      <c r="Z124" s="86">
        <f>IF(C109=K153,7,0)</f>
        <v>0</v>
      </c>
      <c r="AA124" s="86">
        <f>IF(E105=K153,8,0)</f>
        <v>0</v>
      </c>
      <c r="AB124" s="86">
        <f>IF(E121=K153,8,0)</f>
        <v>0</v>
      </c>
      <c r="AC124" s="86">
        <f>IF(G103=K153,9,0)</f>
        <v>0</v>
      </c>
      <c r="AD124" s="86">
        <f>IF(G111=K153,9,0)</f>
        <v>0</v>
      </c>
      <c r="AE124" s="86">
        <f>IF(G119=K153,9,0)</f>
        <v>0</v>
      </c>
      <c r="AF124" s="86">
        <f>IF(G127=K153,9,0)</f>
        <v>0</v>
      </c>
      <c r="AG124" s="86">
        <f>IF(I101=K153,10,0)</f>
        <v>0</v>
      </c>
      <c r="AH124" s="86">
        <f>IF(I105=K153,10,0)</f>
        <v>0</v>
      </c>
      <c r="AI124" s="86">
        <f>IF(I109=K153,10,0)</f>
        <v>0</v>
      </c>
      <c r="AJ124" s="86">
        <f>IF(I113=K153,10,0)</f>
        <v>0</v>
      </c>
      <c r="AK124" s="86">
        <f>IF(I117=K153,10,0)</f>
        <v>0</v>
      </c>
      <c r="AL124" s="86">
        <f>IF(I121=K153,10,0)</f>
        <v>0</v>
      </c>
      <c r="AM124" s="86">
        <f>IF(I125=K153,10,0)</f>
        <v>0</v>
      </c>
      <c r="AN124" s="86">
        <f>IF(I129=K153,10,0)</f>
        <v>0</v>
      </c>
      <c r="AO124" s="86">
        <f>IF(K101=K153,11,0)</f>
        <v>0</v>
      </c>
      <c r="AP124" s="86">
        <f>IF(K103=K153,11,0)</f>
        <v>0</v>
      </c>
      <c r="AQ124" s="86">
        <f>IF(K105=K153,11,0)</f>
        <v>0</v>
      </c>
      <c r="AR124" s="86">
        <f>IF(K107=K153,11,0)</f>
        <v>0</v>
      </c>
      <c r="AS124" s="86">
        <f>IF(K109=K153,11,0)</f>
        <v>0</v>
      </c>
      <c r="AT124" s="86">
        <f>IF(K111=K153,11,0)</f>
        <v>0</v>
      </c>
      <c r="AU124" s="86">
        <f>IF(K113=K153,11,0)</f>
        <v>0</v>
      </c>
      <c r="AV124" s="86">
        <f>IF(K115=K153,11,0)</f>
        <v>0</v>
      </c>
      <c r="AW124" s="86">
        <f>IF(K117=K153,11,0)</f>
        <v>0</v>
      </c>
      <c r="AX124" s="86">
        <f>IF(K119=K153,11,0)</f>
        <v>0</v>
      </c>
      <c r="AY124" s="86">
        <f>IF(K121=K153,11,0)</f>
        <v>0</v>
      </c>
      <c r="AZ124" s="86">
        <f>IF(K123=K153,11,0)</f>
        <v>0</v>
      </c>
      <c r="BA124" s="86">
        <f>IF(K125=K153,11,0)</f>
        <v>0</v>
      </c>
      <c r="BB124" s="86">
        <f>IF(K127=K153,11,0)</f>
        <v>0</v>
      </c>
      <c r="BC124" s="86">
        <f>IF(K129=K153,11,0)</f>
        <v>0</v>
      </c>
      <c r="BD124" s="86">
        <f>IF(K131=K153,11,0)</f>
        <v>0</v>
      </c>
      <c r="BF124" s="64"/>
      <c r="BG124" s="64"/>
      <c r="BH124" s="180"/>
    </row>
    <row r="125" spans="2:62" ht="13.5" customHeight="1">
      <c r="B125" s="158"/>
      <c r="C125" s="81"/>
      <c r="D125" s="81"/>
      <c r="E125" s="82"/>
      <c r="F125" s="489" t="str">
        <f>LOOKUP(B117,始祖牛ﾃﾞｰﾀ!$A$6:$A$6335,始祖牛ﾃﾞｰﾀ!$I$6:$I$6335)</f>
        <v>忠福</v>
      </c>
      <c r="G125" s="490"/>
      <c r="H125" s="88"/>
      <c r="I125" s="191" t="str">
        <f>LOOKUP(G127,始祖牛ﾃﾞｰﾀ!$A$6:$A$6335,始祖牛ﾃﾞｰﾀ!$D$6:$D$6335)</f>
        <v>やすみどい</v>
      </c>
      <c r="J125" s="78"/>
      <c r="K125" s="196" t="str">
        <f>LOOKUP(I125,始祖牛ﾃﾞｰﾀ!$A$6:$A$6335,始祖牛ﾃﾞｰﾀ!$D$6:$D$6335)</f>
        <v>たやすどい</v>
      </c>
      <c r="L125" s="118"/>
      <c r="M125" s="190" t="str">
        <f>LOOKUP(I125,始祖牛ﾃﾞｰﾀ!$A$6:$A$6335,始祖牛ﾃﾞｰﾀ!$G$6:$G$6335)</f>
        <v>菊美土井</v>
      </c>
      <c r="N125" s="83"/>
      <c r="O125" s="83"/>
      <c r="P125" s="83"/>
      <c r="Q125" s="83"/>
      <c r="R125" s="83"/>
      <c r="X125" s="80" t="s">
        <v>126</v>
      </c>
      <c r="Y125" s="86">
        <f>IF(B117=K155,6,0)</f>
        <v>0</v>
      </c>
      <c r="Z125" s="86">
        <f>IF(C109=K155,7,0)</f>
        <v>0</v>
      </c>
      <c r="AA125" s="86">
        <f>IF(E105=K155,8,0)</f>
        <v>0</v>
      </c>
      <c r="AB125" s="86">
        <f>IF(E121=K155,8,0)</f>
        <v>0</v>
      </c>
      <c r="AC125" s="86">
        <f>IF(G103=K155,9,0)</f>
        <v>0</v>
      </c>
      <c r="AD125" s="86">
        <f>IF(G111=K155,9,0)</f>
        <v>0</v>
      </c>
      <c r="AE125" s="86">
        <f>IF(G119=K155,9,0)</f>
        <v>0</v>
      </c>
      <c r="AF125" s="86">
        <f>IF(G127=K155,9,0)</f>
        <v>0</v>
      </c>
      <c r="AG125" s="86">
        <f>IF(I101=K155,10,0)</f>
        <v>0</v>
      </c>
      <c r="AH125" s="86">
        <f>IF(I105=K155,10,0)</f>
        <v>0</v>
      </c>
      <c r="AI125" s="86">
        <f>IF(I109=K155,10,0)</f>
        <v>0</v>
      </c>
      <c r="AJ125" s="86">
        <f>IF(I113=K155,10,0)</f>
        <v>0</v>
      </c>
      <c r="AK125" s="86">
        <f>IF(I117=K155,10,0)</f>
        <v>0</v>
      </c>
      <c r="AL125" s="86">
        <f>IF(I121=K155,10,0)</f>
        <v>0</v>
      </c>
      <c r="AM125" s="86">
        <f>IF(I125=K155,10,0)</f>
        <v>0</v>
      </c>
      <c r="AN125" s="86">
        <f>IF(I129=K155,10,0)</f>
        <v>0</v>
      </c>
      <c r="AO125" s="86">
        <f>IF(K101=K155,11,0)</f>
        <v>0</v>
      </c>
      <c r="AP125" s="86">
        <f>IF(K103=K155,11,0)</f>
        <v>0</v>
      </c>
      <c r="AQ125" s="86">
        <f>IF(K105=K155,11,0)</f>
        <v>0</v>
      </c>
      <c r="AR125" s="86">
        <f>IF(K107=K155,11,0)</f>
        <v>0</v>
      </c>
      <c r="AS125" s="86">
        <f>IF(K109=K155,11,0)</f>
        <v>0</v>
      </c>
      <c r="AT125" s="86">
        <f>IF(K111=K155,11,0)</f>
        <v>0</v>
      </c>
      <c r="AU125" s="86">
        <f>IF(K113=K155,11,0)</f>
        <v>0</v>
      </c>
      <c r="AV125" s="86">
        <f>IF(K115=K155,11,0)</f>
        <v>0</v>
      </c>
      <c r="AW125" s="86">
        <f>IF(K117=K155,11,0)</f>
        <v>0</v>
      </c>
      <c r="AX125" s="86">
        <f>IF(K119=K155,11,0)</f>
        <v>0</v>
      </c>
      <c r="AY125" s="86">
        <f>IF(K121=K155,11,0)</f>
        <v>0</v>
      </c>
      <c r="AZ125" s="86">
        <f>IF(K123=K155,11,0)</f>
        <v>0</v>
      </c>
      <c r="BA125" s="86">
        <f>IF(K125=K155,11,0)</f>
        <v>0</v>
      </c>
      <c r="BB125" s="86">
        <f>IF(K127=K155,11,0)</f>
        <v>0</v>
      </c>
      <c r="BC125" s="86">
        <f>IF(K129=K155,11,0)</f>
        <v>0</v>
      </c>
      <c r="BD125" s="86">
        <f>IF(K131=K155,11,0)</f>
        <v>0</v>
      </c>
      <c r="BF125" s="64"/>
      <c r="BG125" s="64"/>
      <c r="BH125" s="180"/>
    </row>
    <row r="126" spans="2:62" ht="13.5" customHeight="1">
      <c r="B126" s="158"/>
      <c r="C126" s="81"/>
      <c r="D126" s="81"/>
      <c r="E126" s="82"/>
      <c r="F126" s="489"/>
      <c r="G126" s="490"/>
      <c r="H126" s="82"/>
      <c r="I126" s="118"/>
      <c r="J126" s="77">
        <v>30</v>
      </c>
      <c r="K126" s="200" t="str">
        <f>LOOKUP(G127,始祖牛ﾃﾞｰﾀ!$A$6:$A$6335,始祖牛ﾃﾞｰﾀ!$G$6:$G$6335)</f>
        <v>茂金波</v>
      </c>
      <c r="L126" s="225"/>
      <c r="M126" s="91" t="str">
        <f>LOOKUP(K127,始祖牛ﾃﾞｰﾀ!$A$6:$A$6335,始祖牛ﾃﾞｰﾀ!$E$6:$E$6335)</f>
        <v>茂福</v>
      </c>
      <c r="N126" s="83"/>
      <c r="O126" s="83"/>
      <c r="P126" s="83"/>
      <c r="Q126" s="83"/>
      <c r="R126" s="83"/>
      <c r="X126" s="80" t="s">
        <v>127</v>
      </c>
      <c r="Y126" s="86">
        <f>IF(B117=K157,6,0)</f>
        <v>0</v>
      </c>
      <c r="Z126" s="86">
        <f>IF(C109=K157,7,0)</f>
        <v>0</v>
      </c>
      <c r="AA126" s="86">
        <f>IF(E105=K157,8,0)</f>
        <v>0</v>
      </c>
      <c r="AB126" s="86">
        <f>IF(E121=K157,8,0)</f>
        <v>0</v>
      </c>
      <c r="AC126" s="86">
        <f>IF(G103=K157,9,0)</f>
        <v>0</v>
      </c>
      <c r="AD126" s="86">
        <f>IF(G111=K157,9,0)</f>
        <v>0</v>
      </c>
      <c r="AE126" s="86">
        <f>IF(G119=K157,9,0)</f>
        <v>0</v>
      </c>
      <c r="AF126" s="86">
        <f>IF(G127=K157,9,0)</f>
        <v>0</v>
      </c>
      <c r="AG126" s="86">
        <f>IF(I101=K157,10,0)</f>
        <v>10</v>
      </c>
      <c r="AH126" s="86">
        <f>IF(I105=K157,10,0)</f>
        <v>0</v>
      </c>
      <c r="AI126" s="86">
        <f>IF(I109=K157,10,0)</f>
        <v>0</v>
      </c>
      <c r="AJ126" s="86">
        <f>IF(I113=K157,10,0)</f>
        <v>0</v>
      </c>
      <c r="AK126" s="86">
        <f>IF(I117=K157,10,0)</f>
        <v>0</v>
      </c>
      <c r="AL126" s="86">
        <f>IF(I121=K157,10,0)</f>
        <v>0</v>
      </c>
      <c r="AM126" s="86">
        <f>IF(I125=K157,10,0)</f>
        <v>0</v>
      </c>
      <c r="AN126" s="86">
        <f>IF(I129=K157,10,0)</f>
        <v>0</v>
      </c>
      <c r="AO126" s="86">
        <f>IF(K101=K157,11,0)</f>
        <v>0</v>
      </c>
      <c r="AP126" s="86">
        <f>IF(K103=K157,11,0)</f>
        <v>0</v>
      </c>
      <c r="AQ126" s="86">
        <f>IF(K105=K157,11,0)</f>
        <v>11</v>
      </c>
      <c r="AR126" s="86">
        <f>IF(K107=K157,11,0)</f>
        <v>0</v>
      </c>
      <c r="AS126" s="86">
        <f>IF(K109=K157,11,0)</f>
        <v>0</v>
      </c>
      <c r="AT126" s="86">
        <f>IF(K111=K157,11,0)</f>
        <v>0</v>
      </c>
      <c r="AU126" s="86">
        <f>IF(K113=K157,11,0)</f>
        <v>0</v>
      </c>
      <c r="AV126" s="86">
        <f>IF(K115=K157,11,0)</f>
        <v>0</v>
      </c>
      <c r="AW126" s="86">
        <f>IF(K117=K157,11,0)</f>
        <v>0</v>
      </c>
      <c r="AX126" s="86">
        <f>IF(K119=K157,11,0)</f>
        <v>0</v>
      </c>
      <c r="AY126" s="86">
        <f>IF(K121=K157,11,0)</f>
        <v>0</v>
      </c>
      <c r="AZ126" s="86">
        <f>IF(K123=K157,11,0)</f>
        <v>0</v>
      </c>
      <c r="BA126" s="86">
        <f>IF(K125=K157,11,0)</f>
        <v>0</v>
      </c>
      <c r="BB126" s="86">
        <f>IF(K127=K157,11,0)</f>
        <v>0</v>
      </c>
      <c r="BC126" s="86">
        <f>IF(K129=K157,11,0)</f>
        <v>0</v>
      </c>
      <c r="BD126" s="86">
        <f>IF(K131=K157,11,0)</f>
        <v>0</v>
      </c>
      <c r="BF126" s="64"/>
      <c r="BG126" s="64"/>
      <c r="BH126" s="180"/>
    </row>
    <row r="127" spans="2:62" ht="13.5" customHeight="1">
      <c r="B127" s="158"/>
      <c r="C127" s="81"/>
      <c r="D127" s="81"/>
      <c r="E127" s="82"/>
      <c r="F127" s="81"/>
      <c r="G127" s="190" t="str">
        <f>LOOKUP(B117,始祖牛ﾃﾞｰﾀ!$A$6:$A$6335,始祖牛ﾃﾞｰﾀ!$H$6:$H$6335)</f>
        <v>ただふく</v>
      </c>
      <c r="H127" s="84"/>
      <c r="I127" s="118"/>
      <c r="J127" s="78"/>
      <c r="K127" s="196" t="str">
        <f>LOOKUP(G127,始祖牛ﾃﾞｰﾀ!$A$6:$A$6335,始祖牛ﾃﾞｰﾀ!$F$6:$F$6335)</f>
        <v>しげかねなみ</v>
      </c>
      <c r="L127" s="118"/>
      <c r="M127" s="190" t="str">
        <f>LOOKUP(G127,始祖牛ﾃﾞｰﾀ!$A$6:$A$6335,始祖牛ﾃﾞｰﾀ!$I$6:$I$6335)</f>
        <v>篤波</v>
      </c>
      <c r="N127" s="83"/>
      <c r="O127" s="83"/>
      <c r="P127" s="83"/>
      <c r="Q127" s="83"/>
      <c r="R127" s="83"/>
      <c r="X127" s="80" t="s">
        <v>128</v>
      </c>
      <c r="Y127" s="86">
        <f>IF(B117=K159,6,0)</f>
        <v>0</v>
      </c>
      <c r="Z127" s="86">
        <f>IF(C109=K159,7,0)</f>
        <v>0</v>
      </c>
      <c r="AA127" s="86">
        <f>IF(E105=K159,8,0)</f>
        <v>0</v>
      </c>
      <c r="AB127" s="86">
        <f>IF(E121=K159,8,0)</f>
        <v>0</v>
      </c>
      <c r="AC127" s="86">
        <f>IF(G103=K159,9,0)</f>
        <v>9</v>
      </c>
      <c r="AD127" s="86">
        <f>IF(G111=K159,9,0)</f>
        <v>0</v>
      </c>
      <c r="AE127" s="86">
        <f>IF(G119=K159,9,0)</f>
        <v>0</v>
      </c>
      <c r="AF127" s="86">
        <f>IF(G127=K159,9,0)</f>
        <v>0</v>
      </c>
      <c r="AG127" s="86">
        <f>IF(I101=K159,10,0)</f>
        <v>0</v>
      </c>
      <c r="AH127" s="86">
        <f>IF(I105=K159,10,0)</f>
        <v>10</v>
      </c>
      <c r="AI127" s="86">
        <f>IF(I109=K159,10,0)</f>
        <v>0</v>
      </c>
      <c r="AJ127" s="86">
        <f>IF(I113=K159,10,0)</f>
        <v>0</v>
      </c>
      <c r="AK127" s="86">
        <f>IF(I117=K159,10,0)</f>
        <v>0</v>
      </c>
      <c r="AL127" s="86">
        <f>IF(I121=K159,10,0)</f>
        <v>0</v>
      </c>
      <c r="AM127" s="86">
        <f>IF(I125=K159,10,0)</f>
        <v>0</v>
      </c>
      <c r="AN127" s="86">
        <f>IF(I129=K159,10,0)</f>
        <v>0</v>
      </c>
      <c r="AO127" s="86">
        <f>IF(K101=K159,11,0)</f>
        <v>0</v>
      </c>
      <c r="AP127" s="86">
        <f>IF(K103=K159,11,0)</f>
        <v>0</v>
      </c>
      <c r="AQ127" s="86">
        <f>IF(K105=K159,11,0)</f>
        <v>0</v>
      </c>
      <c r="AR127" s="86">
        <f>IF(K107=K159,11,0)</f>
        <v>0</v>
      </c>
      <c r="AS127" s="86">
        <f>IF(K109=K159,11,0)</f>
        <v>11</v>
      </c>
      <c r="AT127" s="86">
        <f>IF(K111=K159,11,0)</f>
        <v>11</v>
      </c>
      <c r="AU127" s="86">
        <f>IF(K113=K159,11,0)</f>
        <v>0</v>
      </c>
      <c r="AV127" s="86">
        <f>IF(K115=K159,11,0)</f>
        <v>0</v>
      </c>
      <c r="AW127" s="86">
        <f>IF(K117=K159,11,0)</f>
        <v>0</v>
      </c>
      <c r="AX127" s="86">
        <f>IF(K119=K159,11,0)</f>
        <v>0</v>
      </c>
      <c r="AY127" s="86">
        <f>IF(K121=K159,11,0)</f>
        <v>0</v>
      </c>
      <c r="AZ127" s="86">
        <f>IF(K123=K159,11,0)</f>
        <v>0</v>
      </c>
      <c r="BA127" s="86">
        <f>IF(K125=K159,11,0)</f>
        <v>0</v>
      </c>
      <c r="BB127" s="86">
        <f>IF(K127=K159,11,0)</f>
        <v>0</v>
      </c>
      <c r="BC127" s="86">
        <f>IF(K129=K159,11,0)</f>
        <v>11</v>
      </c>
      <c r="BD127" s="86">
        <f>IF(K131=K159,11,0)</f>
        <v>0</v>
      </c>
    </row>
    <row r="128" spans="2:62" ht="13.5" customHeight="1">
      <c r="B128" s="158"/>
      <c r="C128" s="81"/>
      <c r="D128" s="81"/>
      <c r="E128" s="82"/>
      <c r="F128" s="76"/>
      <c r="G128" s="170"/>
      <c r="H128" s="76">
        <v>16</v>
      </c>
      <c r="I128" s="199" t="str">
        <f>LOOKUP(B117,始祖牛ﾃﾞｰﾀ!$A$6:$A$6335,始祖牛ﾃﾞｰﾀ!$K$6:$K$6335)</f>
        <v>第２０平茂</v>
      </c>
      <c r="J128" s="77">
        <v>31</v>
      </c>
      <c r="K128" s="200" t="str">
        <f>LOOKUP(I129,始祖牛ﾃﾞｰﾀ!$A$6:$A$6335,始祖牛ﾃﾞｰﾀ!$E$6:$E$6335)</f>
        <v>気高</v>
      </c>
      <c r="L128" s="225"/>
      <c r="M128" s="91" t="str">
        <f>LOOKUP(K129,始祖牛ﾃﾞｰﾀ!$A$6:$A$6335,始祖牛ﾃﾞｰﾀ!$E$6:$E$6335)</f>
        <v>豊参</v>
      </c>
      <c r="N128" s="83"/>
      <c r="O128" s="83"/>
      <c r="P128" s="83"/>
      <c r="Q128" s="83"/>
      <c r="R128" s="83"/>
      <c r="X128" s="80" t="s">
        <v>129</v>
      </c>
      <c r="Y128" s="86">
        <f>IF(B117=K161,6,0)</f>
        <v>0</v>
      </c>
      <c r="Z128" s="86">
        <f>IF(C109=K161,7,0)</f>
        <v>0</v>
      </c>
      <c r="AA128" s="86">
        <f>IF(E105=K161,8,0)</f>
        <v>0</v>
      </c>
      <c r="AB128" s="86">
        <f>IF(E121=K161,8,0)</f>
        <v>0</v>
      </c>
      <c r="AC128" s="86">
        <f>IF(G103=K161,9,0)</f>
        <v>0</v>
      </c>
      <c r="AD128" s="86">
        <f>IF(G111=K161,9,0)</f>
        <v>0</v>
      </c>
      <c r="AE128" s="86">
        <f>IF(G119=K161,9,0)</f>
        <v>0</v>
      </c>
      <c r="AF128" s="86">
        <f>IF(G127=K161,9,0)</f>
        <v>0</v>
      </c>
      <c r="AG128" s="86">
        <f>IF(I101=K161,10,0)</f>
        <v>0</v>
      </c>
      <c r="AH128" s="86">
        <f>IF(I105=K161,10,0)</f>
        <v>0</v>
      </c>
      <c r="AI128" s="86">
        <f>IF(I109=K161,10,0)</f>
        <v>0</v>
      </c>
      <c r="AJ128" s="86">
        <f>IF(I113=K161,10,0)</f>
        <v>0</v>
      </c>
      <c r="AK128" s="86">
        <f>IF(I117=K161,10,0)</f>
        <v>0</v>
      </c>
      <c r="AL128" s="86">
        <f>IF(I121=K161,10,0)</f>
        <v>0</v>
      </c>
      <c r="AM128" s="86">
        <f>IF(I125=K161,10,0)</f>
        <v>0</v>
      </c>
      <c r="AN128" s="86">
        <f>IF(I129=K161,10,0)</f>
        <v>0</v>
      </c>
      <c r="AO128" s="86">
        <f>IF(K101=K161,11,0)</f>
        <v>0</v>
      </c>
      <c r="AP128" s="86">
        <f>IF(K103=K161,11,0)</f>
        <v>0</v>
      </c>
      <c r="AQ128" s="86">
        <f>IF(K105=K161,11,0)</f>
        <v>0</v>
      </c>
      <c r="AR128" s="86">
        <f>IF(K107=K161,11,0)</f>
        <v>0</v>
      </c>
      <c r="AS128" s="86">
        <f>IF(K109=K161,11,0)</f>
        <v>0</v>
      </c>
      <c r="AT128" s="86">
        <f>IF(K111=K161,11,0)</f>
        <v>0</v>
      </c>
      <c r="AU128" s="86">
        <f>IF(K113=K161,11,0)</f>
        <v>0</v>
      </c>
      <c r="AV128" s="86">
        <f>IF(K115=K161,11,0)</f>
        <v>0</v>
      </c>
      <c r="AW128" s="86">
        <f>IF(K117=K161,11,0)</f>
        <v>11</v>
      </c>
      <c r="AX128" s="86">
        <f>IF(K119=K161,11,0)</f>
        <v>0</v>
      </c>
      <c r="AY128" s="86">
        <f>IF(K121=K161,11,0)</f>
        <v>0</v>
      </c>
      <c r="AZ128" s="86">
        <f>IF(K123=K161,11,0)</f>
        <v>0</v>
      </c>
      <c r="BA128" s="86">
        <f>IF(K125=K161,11,0)</f>
        <v>11</v>
      </c>
      <c r="BB128" s="86">
        <f>IF(K127=K161,11,0)</f>
        <v>0</v>
      </c>
      <c r="BC128" s="86">
        <f>IF(K129=K161,11,0)</f>
        <v>0</v>
      </c>
      <c r="BD128" s="86">
        <f>IF(K131=K161,11,0)</f>
        <v>0</v>
      </c>
    </row>
    <row r="129" spans="2:64" ht="13.5" customHeight="1">
      <c r="B129" s="158"/>
      <c r="C129" s="81"/>
      <c r="D129" s="81"/>
      <c r="E129" s="82"/>
      <c r="F129" s="81"/>
      <c r="G129" s="82"/>
      <c r="H129" s="88"/>
      <c r="I129" s="191" t="str">
        <f>LOOKUP(B117,始祖牛ﾃﾞｰﾀ!$A$6:$A$6335,始祖牛ﾃﾞｰﾀ!$J$6:$J$6335)</f>
        <v>だい２０ひらしげ</v>
      </c>
      <c r="J129" s="78"/>
      <c r="K129" s="196" t="str">
        <f>LOOKUP(I129,始祖牛ﾃﾞｰﾀ!$A$6:$A$6335,始祖牛ﾃﾞｰﾀ!$D$6:$D$6335)</f>
        <v>けだか</v>
      </c>
      <c r="L129" s="118"/>
      <c r="M129" s="190" t="str">
        <f>LOOKUP(I129,始祖牛ﾃﾞｰﾀ!$A$6:$A$6335,始祖牛ﾃﾞｰﾀ!$G$6:$G$6335)</f>
        <v>気高</v>
      </c>
      <c r="N129" s="83"/>
      <c r="O129" s="83"/>
      <c r="P129" s="83"/>
      <c r="Q129" s="83"/>
      <c r="R129" s="83"/>
      <c r="W129" s="64"/>
      <c r="X129" s="80" t="s">
        <v>130</v>
      </c>
      <c r="Y129" s="86">
        <f>IF(B117=K163,6,0)</f>
        <v>0</v>
      </c>
      <c r="Z129" s="86">
        <f>IF(C109=K163,7,0)</f>
        <v>0</v>
      </c>
      <c r="AA129" s="86">
        <f>IF(E105=K163,8,0)</f>
        <v>0</v>
      </c>
      <c r="AB129" s="86">
        <f>IF(E121=K163,8,0)</f>
        <v>0</v>
      </c>
      <c r="AC129" s="86">
        <f>IF(G103=K163,9,0)</f>
        <v>0</v>
      </c>
      <c r="AD129" s="86">
        <f>IF(G111=K163,9,0)</f>
        <v>0</v>
      </c>
      <c r="AE129" s="86">
        <f>IF(G119=K163,9,0)</f>
        <v>0</v>
      </c>
      <c r="AF129" s="86">
        <f>IF(G127=K163,9,0)</f>
        <v>0</v>
      </c>
      <c r="AG129" s="86">
        <f>IF(I101=K163,10,0)</f>
        <v>0</v>
      </c>
      <c r="AH129" s="86">
        <f>IF(I105=K163,10,0)</f>
        <v>0</v>
      </c>
      <c r="AI129" s="86">
        <f>IF(I109=K163,10,0)</f>
        <v>0</v>
      </c>
      <c r="AJ129" s="86">
        <f>IF(I113=K163,10,0)</f>
        <v>0</v>
      </c>
      <c r="AK129" s="86">
        <f>IF(I117=K163,10,0)</f>
        <v>0</v>
      </c>
      <c r="AL129" s="86">
        <f>IF(I121=K163,10,0)</f>
        <v>0</v>
      </c>
      <c r="AM129" s="86">
        <f>IF(I125=K163,10,0)</f>
        <v>0</v>
      </c>
      <c r="AN129" s="86">
        <f>IF(I129=K163,10,0)</f>
        <v>0</v>
      </c>
      <c r="AO129" s="86">
        <f>IF(K101=K163,11,0)</f>
        <v>0</v>
      </c>
      <c r="AP129" s="86">
        <f>IF(K103=K163,11,0)</f>
        <v>0</v>
      </c>
      <c r="AQ129" s="86">
        <f>IF(K105=K163,11,0)</f>
        <v>0</v>
      </c>
      <c r="AR129" s="86">
        <f>IF(K107=K163,11,0)</f>
        <v>0</v>
      </c>
      <c r="AS129" s="86">
        <f>IF(K109=K163,11,0)</f>
        <v>0</v>
      </c>
      <c r="AT129" s="86">
        <f>IF(K111=K163,11,0)</f>
        <v>0</v>
      </c>
      <c r="AU129" s="86">
        <f>IF(K113=K163,11,0)</f>
        <v>0</v>
      </c>
      <c r="AV129" s="86">
        <f>IF(K115=K163,11,0)</f>
        <v>0</v>
      </c>
      <c r="AW129" s="86">
        <f>IF(K117=K163,11,0)</f>
        <v>0</v>
      </c>
      <c r="AX129" s="86">
        <f>IF(K119=K163,11,0)</f>
        <v>0</v>
      </c>
      <c r="AY129" s="86">
        <f>IF(K121=K163,11,0)</f>
        <v>0</v>
      </c>
      <c r="AZ129" s="86">
        <f>IF(K123=K163,11,0)</f>
        <v>0</v>
      </c>
      <c r="BA129" s="86">
        <f>IF(K125=K163,11,0)</f>
        <v>0</v>
      </c>
      <c r="BB129" s="86">
        <f>IF(K127=K163,11,0)</f>
        <v>0</v>
      </c>
      <c r="BC129" s="86">
        <f>IF(K129=K163,11,0)</f>
        <v>0</v>
      </c>
      <c r="BD129" s="86">
        <f>IF(K131=K163,11,0)</f>
        <v>0</v>
      </c>
    </row>
    <row r="130" spans="2:64" ht="13.5" customHeight="1">
      <c r="B130" s="158"/>
      <c r="C130" s="81"/>
      <c r="D130" s="81"/>
      <c r="E130" s="82"/>
      <c r="F130" s="81"/>
      <c r="G130" s="82"/>
      <c r="H130" s="82"/>
      <c r="I130" s="118"/>
      <c r="J130" s="77">
        <v>32</v>
      </c>
      <c r="K130" s="200" t="str">
        <f>LOOKUP(K131,始祖牛ﾃﾞｰﾀ!$A$6:$A$6335,始祖牛ﾃﾞｰﾀ!$B$6:$B$6335)</f>
        <v>鹿秀土井</v>
      </c>
      <c r="L130" s="225"/>
      <c r="M130" s="91" t="str">
        <f>LOOKUP(K131,始祖牛ﾃﾞｰﾀ!$A$6:$A$6335,始祖牛ﾃﾞｰﾀ!$E$6:$E$6335)</f>
        <v>茂鹿波</v>
      </c>
      <c r="N130" s="83"/>
      <c r="O130" s="83"/>
      <c r="P130" s="83"/>
      <c r="Q130" s="83"/>
      <c r="R130" s="83"/>
      <c r="X130" s="72"/>
      <c r="Y130" s="73" t="str">
        <f t="shared" ref="Y130:BD130" si="17">IF(SUM(Y99:Y129)&gt;0,Y96,"")</f>
        <v/>
      </c>
      <c r="Z130" s="73" t="str">
        <f t="shared" si="17"/>
        <v/>
      </c>
      <c r="AA130" s="73" t="str">
        <f t="shared" si="17"/>
        <v>だい２０ひらしげ</v>
      </c>
      <c r="AB130" s="73" t="str">
        <f t="shared" si="17"/>
        <v>かみたかふく</v>
      </c>
      <c r="AC130" s="73" t="str">
        <f t="shared" si="17"/>
        <v>けだか</v>
      </c>
      <c r="AD130" s="73" t="str">
        <f t="shared" si="17"/>
        <v>ほうしょう</v>
      </c>
      <c r="AE130" s="73" t="str">
        <f t="shared" si="17"/>
        <v>ただふく</v>
      </c>
      <c r="AF130" s="73" t="str">
        <f t="shared" si="17"/>
        <v>ただふく</v>
      </c>
      <c r="AG130" s="73" t="str">
        <f t="shared" si="17"/>
        <v>とよさん</v>
      </c>
      <c r="AH130" s="73" t="str">
        <f t="shared" si="17"/>
        <v>けだか</v>
      </c>
      <c r="AI130" s="73" t="str">
        <f t="shared" si="17"/>
        <v>だい８けだか</v>
      </c>
      <c r="AJ130" s="73" t="str">
        <f t="shared" si="17"/>
        <v/>
      </c>
      <c r="AK130" s="73" t="str">
        <f t="shared" si="17"/>
        <v>やすみどい</v>
      </c>
      <c r="AL130" s="73" t="str">
        <f t="shared" si="17"/>
        <v>ほうとく</v>
      </c>
      <c r="AM130" s="73" t="str">
        <f t="shared" si="17"/>
        <v>やすみどい</v>
      </c>
      <c r="AN130" s="73" t="str">
        <f t="shared" si="17"/>
        <v>だい２０ひらしげ</v>
      </c>
      <c r="AO130" s="73" t="str">
        <f t="shared" si="17"/>
        <v>だい５えいこう</v>
      </c>
      <c r="AP130" s="73" t="str">
        <f t="shared" si="17"/>
        <v/>
      </c>
      <c r="AQ130" s="73" t="str">
        <f t="shared" si="17"/>
        <v>とよさん</v>
      </c>
      <c r="AR130" s="73" t="str">
        <f t="shared" si="17"/>
        <v/>
      </c>
      <c r="AS130" s="73" t="str">
        <f t="shared" si="17"/>
        <v>けだか</v>
      </c>
      <c r="AT130" s="73" t="str">
        <f t="shared" si="17"/>
        <v>けだか</v>
      </c>
      <c r="AU130" s="73" t="str">
        <f t="shared" si="17"/>
        <v/>
      </c>
      <c r="AV130" s="73" t="str">
        <f t="shared" si="17"/>
        <v/>
      </c>
      <c r="AW130" s="73" t="str">
        <f t="shared" si="17"/>
        <v>たやすどい</v>
      </c>
      <c r="AX130" s="73" t="str">
        <f t="shared" si="17"/>
        <v/>
      </c>
      <c r="AY130" s="73" t="str">
        <f t="shared" si="17"/>
        <v/>
      </c>
      <c r="AZ130" s="73" t="str">
        <f t="shared" si="17"/>
        <v/>
      </c>
      <c r="BA130" s="73" t="str">
        <f t="shared" si="17"/>
        <v>たやすどい</v>
      </c>
      <c r="BB130" s="73" t="str">
        <f t="shared" si="17"/>
        <v/>
      </c>
      <c r="BC130" s="73" t="str">
        <f t="shared" si="17"/>
        <v>けだか</v>
      </c>
      <c r="BD130" s="73" t="str">
        <f t="shared" si="17"/>
        <v/>
      </c>
    </row>
    <row r="131" spans="2:64" ht="13.5" customHeight="1">
      <c r="B131" s="175"/>
      <c r="C131" s="88"/>
      <c r="D131" s="88"/>
      <c r="E131" s="84"/>
      <c r="F131" s="88"/>
      <c r="G131" s="84"/>
      <c r="H131" s="84"/>
      <c r="I131" s="106"/>
      <c r="J131" s="78"/>
      <c r="K131" s="197" t="str">
        <f>LOOKUP(B117,始祖牛ﾃﾞｰﾀ!$A$6:$A$6335,始祖牛ﾃﾞｰﾀ!$L$6:$L$6335)</f>
        <v>しかひでどい</v>
      </c>
      <c r="L131" s="83"/>
      <c r="M131" s="83"/>
      <c r="N131" s="83"/>
      <c r="O131" s="83"/>
      <c r="P131" s="83"/>
      <c r="Q131" s="83"/>
      <c r="R131" s="83"/>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0"/>
      <c r="AT131" s="70"/>
      <c r="AU131" s="70"/>
      <c r="AV131" s="70"/>
      <c r="AW131" s="70"/>
      <c r="AX131" s="70"/>
      <c r="AY131" s="70"/>
      <c r="AZ131" s="70"/>
      <c r="BA131" s="70"/>
      <c r="BB131" s="70"/>
      <c r="BC131" s="70"/>
      <c r="BD131" s="70"/>
      <c r="BF131" s="512" t="s">
        <v>131</v>
      </c>
      <c r="BG131" s="513"/>
      <c r="BH131" s="513"/>
      <c r="BI131" s="513"/>
      <c r="BJ131" s="513"/>
      <c r="BK131" s="513"/>
      <c r="BL131" s="514"/>
    </row>
    <row r="132" spans="2:64" ht="13.5" customHeight="1">
      <c r="B132" s="159"/>
      <c r="C132" s="120" t="s">
        <v>90</v>
      </c>
      <c r="D132" s="81" t="s">
        <v>100</v>
      </c>
      <c r="E132" s="64"/>
      <c r="F132" s="81" t="s">
        <v>103</v>
      </c>
      <c r="G132" s="64"/>
      <c r="H132" s="223" t="s">
        <v>107</v>
      </c>
      <c r="I132" s="199" t="str">
        <f>LOOKUP(G135,始祖牛ﾃﾞｰﾀ!$A$6:$A$6335,始祖牛ﾃﾞｰﾀ!$E$6:$E$6335)</f>
        <v>第５栄光</v>
      </c>
      <c r="J132" s="77" t="s">
        <v>115</v>
      </c>
      <c r="K132" s="200" t="str">
        <f>LOOKUP(I133,始祖牛ﾃﾞｰﾀ!$A$6:$A$6335,始祖牛ﾃﾞｰﾀ!$E$6:$E$6335)</f>
        <v>栄光</v>
      </c>
      <c r="L132" s="225"/>
      <c r="M132" s="91" t="str">
        <f>LOOKUP(K133,始祖牛ﾃﾞｰﾀ!$A$6:$A$6335,始祖牛ﾃﾞｰﾀ!$E$6:$E$6335)</f>
        <v>保命</v>
      </c>
      <c r="N132" s="83"/>
      <c r="O132" s="83"/>
      <c r="P132" s="83"/>
      <c r="Q132" s="83"/>
      <c r="R132" s="83"/>
      <c r="X132" s="72" t="s">
        <v>133</v>
      </c>
      <c r="Y132" s="116" t="s">
        <v>58</v>
      </c>
      <c r="Z132" s="116" t="s">
        <v>59</v>
      </c>
      <c r="AA132" s="116" t="s">
        <v>60</v>
      </c>
      <c r="AB132" s="116" t="s">
        <v>61</v>
      </c>
      <c r="AC132" s="116" t="s">
        <v>62</v>
      </c>
      <c r="AD132" s="116" t="s">
        <v>63</v>
      </c>
      <c r="AE132" s="116" t="s">
        <v>64</v>
      </c>
      <c r="AF132" s="116" t="s">
        <v>65</v>
      </c>
      <c r="AG132" s="116" t="s">
        <v>66</v>
      </c>
      <c r="AH132" s="116" t="s">
        <v>67</v>
      </c>
      <c r="AI132" s="116" t="s">
        <v>68</v>
      </c>
      <c r="AJ132" s="116" t="s">
        <v>69</v>
      </c>
      <c r="AK132" s="116" t="s">
        <v>70</v>
      </c>
      <c r="AL132" s="116" t="s">
        <v>71</v>
      </c>
      <c r="AM132" s="116" t="s">
        <v>72</v>
      </c>
      <c r="AN132" s="116" t="s">
        <v>73</v>
      </c>
      <c r="AO132" s="80" t="s">
        <v>74</v>
      </c>
      <c r="AP132" s="80" t="s">
        <v>75</v>
      </c>
      <c r="AQ132" s="80" t="s">
        <v>76</v>
      </c>
      <c r="AR132" s="80" t="s">
        <v>77</v>
      </c>
      <c r="AS132" s="80" t="s">
        <v>78</v>
      </c>
      <c r="AT132" s="80" t="s">
        <v>79</v>
      </c>
      <c r="AU132" s="80" t="s">
        <v>80</v>
      </c>
      <c r="AV132" s="80" t="s">
        <v>81</v>
      </c>
      <c r="AW132" s="80" t="s">
        <v>82</v>
      </c>
      <c r="AX132" s="80" t="s">
        <v>83</v>
      </c>
      <c r="AY132" s="80" t="s">
        <v>84</v>
      </c>
      <c r="AZ132" s="80" t="s">
        <v>85</v>
      </c>
      <c r="BA132" s="80" t="s">
        <v>86</v>
      </c>
      <c r="BB132" s="80" t="s">
        <v>87</v>
      </c>
      <c r="BC132" s="80" t="s">
        <v>88</v>
      </c>
      <c r="BD132" s="80" t="s">
        <v>89</v>
      </c>
      <c r="BF132" s="185"/>
      <c r="BG132" s="137" t="s">
        <v>134</v>
      </c>
      <c r="BH132" s="134" t="s">
        <v>135</v>
      </c>
      <c r="BI132" s="136" t="s">
        <v>136</v>
      </c>
      <c r="BJ132" s="135" t="s">
        <v>137</v>
      </c>
      <c r="BK132" s="205" t="s">
        <v>12</v>
      </c>
      <c r="BL132" s="206"/>
    </row>
    <row r="133" spans="2:64" ht="13.5" customHeight="1">
      <c r="B133" s="158"/>
      <c r="C133" s="81"/>
      <c r="D133" s="81"/>
      <c r="E133" s="83"/>
      <c r="F133" s="489" t="str">
        <f>LOOKUP(E137,始祖牛ﾃﾞｰﾀ!$A$6:$A$6335,始祖牛ﾃﾞｰﾀ!$E$6:$E$6335)</f>
        <v>金水９</v>
      </c>
      <c r="G133" s="490"/>
      <c r="H133" s="88"/>
      <c r="I133" s="191" t="str">
        <f>LOOKUP(G135,始祖牛ﾃﾞｰﾀ!$A$6:$A$6335,始祖牛ﾃﾞｰﾀ!$D$6:$D$6335)</f>
        <v>だい５えいこう</v>
      </c>
      <c r="J133" s="78"/>
      <c r="K133" s="197" t="str">
        <f>LOOKUP(I133,始祖牛ﾃﾞｰﾀ!$A$6:$A$6335,始祖牛ﾃﾞｰﾀ!$D$6:$D$6335)</f>
        <v>えいこう</v>
      </c>
      <c r="L133" s="118"/>
      <c r="M133" s="190" t="str">
        <f>LOOKUP(I133,始祖牛ﾃﾞｰﾀ!$A$6:$A$6335,始祖牛ﾃﾞｰﾀ!$G$6:$G$6335)</f>
        <v>大野</v>
      </c>
      <c r="N133" s="83"/>
      <c r="O133" s="83"/>
      <c r="P133" s="83"/>
      <c r="Q133" s="83"/>
      <c r="R133" s="83"/>
      <c r="W133" s="106"/>
      <c r="X133" s="80" t="s">
        <v>90</v>
      </c>
      <c r="Y133" s="86">
        <f>Y99</f>
        <v>0</v>
      </c>
      <c r="Z133" s="86">
        <f t="shared" ref="Z133:AM133" si="18">Z99</f>
        <v>0</v>
      </c>
      <c r="AA133" s="86">
        <f t="shared" si="18"/>
        <v>0</v>
      </c>
      <c r="AB133" s="86">
        <f t="shared" si="18"/>
        <v>0</v>
      </c>
      <c r="AC133" s="86">
        <f t="shared" si="18"/>
        <v>0</v>
      </c>
      <c r="AD133" s="86">
        <f t="shared" si="18"/>
        <v>0</v>
      </c>
      <c r="AE133" s="86">
        <f t="shared" si="18"/>
        <v>0</v>
      </c>
      <c r="AF133" s="86">
        <f t="shared" si="18"/>
        <v>0</v>
      </c>
      <c r="AG133" s="86">
        <f t="shared" si="18"/>
        <v>0</v>
      </c>
      <c r="AH133" s="86">
        <f t="shared" si="18"/>
        <v>0</v>
      </c>
      <c r="AI133" s="86">
        <f t="shared" si="18"/>
        <v>0</v>
      </c>
      <c r="AJ133" s="86">
        <f t="shared" si="18"/>
        <v>0</v>
      </c>
      <c r="AK133" s="86">
        <f t="shared" si="18"/>
        <v>0</v>
      </c>
      <c r="AL133" s="86">
        <f t="shared" si="18"/>
        <v>0</v>
      </c>
      <c r="AM133" s="86">
        <f t="shared" si="18"/>
        <v>0</v>
      </c>
      <c r="AN133" s="86">
        <f>AN99</f>
        <v>0</v>
      </c>
      <c r="AO133" s="86">
        <f t="shared" ref="AO133:AU133" si="19">AO99</f>
        <v>0</v>
      </c>
      <c r="AP133" s="86">
        <f t="shared" si="19"/>
        <v>0</v>
      </c>
      <c r="AQ133" s="86">
        <f t="shared" si="19"/>
        <v>0</v>
      </c>
      <c r="AR133" s="86">
        <f t="shared" si="19"/>
        <v>0</v>
      </c>
      <c r="AS133" s="86">
        <f t="shared" si="19"/>
        <v>0</v>
      </c>
      <c r="AT133" s="86">
        <f t="shared" si="19"/>
        <v>0</v>
      </c>
      <c r="AU133" s="86">
        <f t="shared" si="19"/>
        <v>0</v>
      </c>
      <c r="AV133" s="86">
        <f>AV99</f>
        <v>0</v>
      </c>
      <c r="AW133" s="86">
        <f t="shared" ref="AW133:BC133" si="20">AW99</f>
        <v>0</v>
      </c>
      <c r="AX133" s="86">
        <f t="shared" si="20"/>
        <v>0</v>
      </c>
      <c r="AY133" s="86">
        <f t="shared" si="20"/>
        <v>0</v>
      </c>
      <c r="AZ133" s="86">
        <f t="shared" si="20"/>
        <v>0</v>
      </c>
      <c r="BA133" s="86">
        <f t="shared" si="20"/>
        <v>0</v>
      </c>
      <c r="BB133" s="86">
        <f t="shared" si="20"/>
        <v>0</v>
      </c>
      <c r="BC133" s="86">
        <f t="shared" si="20"/>
        <v>0</v>
      </c>
      <c r="BD133" s="86">
        <f>BD99</f>
        <v>0</v>
      </c>
      <c r="BF133" s="115">
        <v>1</v>
      </c>
      <c r="BG133" s="112" t="str">
        <f>Y96</f>
        <v>ゆりしげ</v>
      </c>
      <c r="BH133" s="67">
        <f>COUNTIF(Y164:BD164,BG133)</f>
        <v>0</v>
      </c>
      <c r="BI133" s="105">
        <f>SUMIF(Y164:BD164,BG133,Y176:BD176)</f>
        <v>0</v>
      </c>
      <c r="BJ133" s="133">
        <f>IF(BG133="",0,BI133*100000+32-BF133)</f>
        <v>31</v>
      </c>
      <c r="BK133" s="65">
        <f>RANK(BJ133,BJ133:BJ164)</f>
        <v>8</v>
      </c>
      <c r="BL133" s="65" t="str">
        <f>IF(BI133=0,"",IF(BK133=1,1,IF(BK133=2,2,IF(BK133=3,3,IF(BK133=4,4,IF(BK133=5,5,IF(BK133=6,6,IF(BK133=7,7,IF(BK133=8,8,IF(BK133=9,9,IF(BK133=10,10,"")))))))))))</f>
        <v/>
      </c>
    </row>
    <row r="134" spans="2:64" ht="13.5" customHeight="1">
      <c r="B134" s="158"/>
      <c r="C134" s="81"/>
      <c r="D134" s="81"/>
      <c r="E134" s="64"/>
      <c r="F134" s="489"/>
      <c r="G134" s="490"/>
      <c r="H134" s="82"/>
      <c r="I134" s="118"/>
      <c r="J134" s="77" t="s">
        <v>116</v>
      </c>
      <c r="K134" s="200" t="str">
        <f>LOOKUP(G135,始祖牛ﾃﾞｰﾀ!$A$6:$A$6335,始祖牛ﾃﾞｰﾀ!$G$6:$G$6335)</f>
        <v>栄山</v>
      </c>
      <c r="L134" s="225"/>
      <c r="M134" s="91" t="str">
        <f>LOOKUP(K135,始祖牛ﾃﾞｰﾀ!$A$6:$A$6335,始祖牛ﾃﾞｰﾀ!$E$6:$E$6335)</f>
        <v>第３保命</v>
      </c>
      <c r="N134" s="83"/>
      <c r="O134" s="83"/>
      <c r="P134" s="83"/>
      <c r="Q134" s="83"/>
      <c r="R134" s="83"/>
      <c r="S134" s="83"/>
      <c r="X134" s="80" t="s">
        <v>100</v>
      </c>
      <c r="Y134" s="86">
        <f>IF(Y99=0,Y100,0)</f>
        <v>0</v>
      </c>
      <c r="Z134" s="86">
        <f>IF(Y99=0,Z100,0)</f>
        <v>0</v>
      </c>
      <c r="AA134" s="86">
        <f>IF(Y99=0,IF(Z99=0,AA100,0),0)</f>
        <v>0</v>
      </c>
      <c r="AB134" s="86">
        <f>IF(Y99=0,AB100,0)</f>
        <v>0</v>
      </c>
      <c r="AC134" s="86">
        <f>IF(Y99=0,IF(Z99=0,IF(AA99=0,AC100,0),0),0)</f>
        <v>0</v>
      </c>
      <c r="AD134" s="86">
        <f>IF(Y99=0,IF(Z99=0,AD100,0),0)</f>
        <v>0</v>
      </c>
      <c r="AE134" s="86">
        <f>IF(Y99=0,IF(AB99=0,AE100,0),0)</f>
        <v>0</v>
      </c>
      <c r="AF134" s="86">
        <f>IF(Y99=0,AF100,0)</f>
        <v>0</v>
      </c>
      <c r="AG134" s="86">
        <f>IF(Y99=0,IF(Z99=0,IF(AA99=0,IF(AC99=0,AG100,0),0),0),0)</f>
        <v>0</v>
      </c>
      <c r="AH134" s="86">
        <f>IF(Y99=0,IF(Z99=0,IF(AA99=0,AH100,0),0),0)</f>
        <v>0</v>
      </c>
      <c r="AI134" s="86">
        <f>IF(Y99=0,IF(Z99=0,IF(AD99=0,AI100,0),0),0)</f>
        <v>0</v>
      </c>
      <c r="AJ134" s="86">
        <f>IF(Y99=0,IF(Z99=0,AJ100,0),0)</f>
        <v>0</v>
      </c>
      <c r="AK134" s="86">
        <f>IF(Y99=0,IF(AB99=0,IF(AE99=0,AK100,0),0),0)</f>
        <v>0</v>
      </c>
      <c r="AL134" s="86">
        <f>IF(Y99=0,IF(AB99=0,AL100,0),0)</f>
        <v>0</v>
      </c>
      <c r="AM134" s="86">
        <f>IF(Y99=0,IF(AF99=0,AM100,0),0)</f>
        <v>0</v>
      </c>
      <c r="AN134" s="86">
        <f>IF(Y99=0,AN100,0)</f>
        <v>0</v>
      </c>
      <c r="AO134" s="86">
        <f>IF(Y99=0,IF(Z99=0,IF(AA99=0,IF(AC99=0,IF(AG99=0,AO100,0),0),0),0),0)</f>
        <v>0</v>
      </c>
      <c r="AP134" s="86">
        <f>IF(Y99=0,IF(Z99=0,IF(AA99=0,IF(AB99=0,AP100,0),0),0),0)</f>
        <v>0</v>
      </c>
      <c r="AQ134" s="86">
        <f>IF(Y99=0,IF(Z99=0,IF(AA99=0,IF(AH99=0,AQ100,0),0),0),0)</f>
        <v>0</v>
      </c>
      <c r="AR134" s="86">
        <f>IF(Y99=0,IF(Z99=0,IF(AA99=0,AR100,0),0),0)</f>
        <v>0</v>
      </c>
      <c r="AS134" s="86">
        <f>IF(Y99=0,IF(Z99=0,IF(AD99=0,IF(AG99=0,IF(AH99=0,AS100,0),0),0),0),0)</f>
        <v>0</v>
      </c>
      <c r="AT134" s="86">
        <f>IF(Y99=0,IF(Z99=0,IF(AD99=0,AT100,0),0),0)</f>
        <v>0</v>
      </c>
      <c r="AU134" s="86">
        <f>IF(Y99=0,IF(Z99=0,IF(AJ99=0,AU100,0),0),0)</f>
        <v>0</v>
      </c>
      <c r="AV134" s="86">
        <f>IF(Y99=0,IF(Z99=0,AV100,0),0)</f>
        <v>0</v>
      </c>
      <c r="AW134" s="86">
        <f>IF(Y99=0,IF(AB99=0,IF(AE99=0,IF(AK99=0,AW100,0),0),0),0)</f>
        <v>0</v>
      </c>
      <c r="AX134" s="86">
        <f>IF(Y99=0,IF(AB99=0,IF(AD99=0,AX100,0),0),0)</f>
        <v>0</v>
      </c>
      <c r="AY134" s="86">
        <f>IF(Y99=0,IF(AB99=0,IF(AL99=0,AY100,0),0),0)</f>
        <v>0</v>
      </c>
      <c r="AZ134" s="86">
        <f>IF(Y99=0,IF(AB99=0,AZ100,0),0)</f>
        <v>0</v>
      </c>
      <c r="BA134" s="86">
        <f>IF(Y99=0,IF(AF99=0,IF(AM99=0,BA100,0),0),0)</f>
        <v>0</v>
      </c>
      <c r="BB134" s="86">
        <f>IF(Y99=0,IF(AF99=0,IF(AM99=0,BB100,0),0),0)</f>
        <v>0</v>
      </c>
      <c r="BC134" s="86">
        <f>IF(Y99=0,IF(AN99=0,BC100,0),0)</f>
        <v>0</v>
      </c>
      <c r="BD134" s="86">
        <f>IF(Y99=0,BD100,0)</f>
        <v>0</v>
      </c>
      <c r="BF134" s="114">
        <v>2</v>
      </c>
      <c r="BG134" s="112" t="str">
        <f>IF(Y96=Z96,"",Z96)</f>
        <v>ひらしげかつ</v>
      </c>
      <c r="BH134" s="67">
        <f>COUNTIF(Y164:BD164,BG134)</f>
        <v>0</v>
      </c>
      <c r="BI134" s="105">
        <f>SUMIF(Y164:BD164,BG134,Y176:BD176)</f>
        <v>0</v>
      </c>
      <c r="BJ134" s="133">
        <f>IF(BG134="",0,BI134*100000+32-BF134)</f>
        <v>30</v>
      </c>
      <c r="BK134" s="65">
        <f>RANK(BJ134,BJ133:BJ164)</f>
        <v>9</v>
      </c>
      <c r="BL134" s="65" t="str">
        <f t="shared" ref="BL134:BL164" si="21">IF(BI134=0,"",IF(BK134=1,1,IF(BK134=2,2,IF(BK134=3,3,IF(BK134=4,4,IF(BK134=5,5,IF(BK134=6,6,IF(BK134=7,7,IF(BK134=8,8,IF(BK134=9,9,IF(BK134=10,10,"")))))))))))</f>
        <v/>
      </c>
    </row>
    <row r="135" spans="2:64" ht="13.5" customHeight="1">
      <c r="B135" s="158"/>
      <c r="C135" s="81"/>
      <c r="D135" s="489" t="str">
        <f>LOOKUP(C141,始祖牛ﾃﾞｰﾀ!$A$6:$A$6335,始祖牛ﾃﾞｰﾀ!$E$6:$E$6335)</f>
        <v>金徳</v>
      </c>
      <c r="E135" s="490"/>
      <c r="F135" s="81"/>
      <c r="G135" s="190" t="str">
        <f>LOOKUP(E137,始祖牛ﾃﾞｰﾀ!$A$6:$A$6335,始祖牛ﾃﾞｰﾀ!$D$6:$D$6335)</f>
        <v>きんすい９</v>
      </c>
      <c r="H135" s="84"/>
      <c r="I135" s="118"/>
      <c r="J135" s="78"/>
      <c r="K135" s="197" t="str">
        <f>LOOKUP(G135,始祖牛ﾃﾞｰﾀ!$A$6:$A$6335,始祖牛ﾃﾞｰﾀ!$F$6:$F$6335)</f>
        <v>えいさん</v>
      </c>
      <c r="L135" s="118"/>
      <c r="M135" s="190" t="str">
        <f>LOOKUP(G135,始祖牛ﾃﾞｰﾀ!$A$6:$A$6335,始祖牛ﾃﾞｰﾀ!$I$6:$I$6335)</f>
        <v>弘山</v>
      </c>
      <c r="N135" s="83"/>
      <c r="O135" s="83"/>
      <c r="P135" s="83"/>
      <c r="Q135" s="83"/>
      <c r="R135" s="83"/>
      <c r="S135" s="83"/>
      <c r="T135" s="510" t="s">
        <v>139</v>
      </c>
      <c r="U135" s="510"/>
      <c r="V135" s="510"/>
      <c r="X135" s="80" t="s">
        <v>101</v>
      </c>
      <c r="Y135" s="86">
        <f>Y101</f>
        <v>0</v>
      </c>
      <c r="Z135" s="86">
        <f>IF(Y101=0,Z101,0)</f>
        <v>0</v>
      </c>
      <c r="AA135" s="86">
        <f>IF(Y101=0,IF(Z101=0,AA101,0),0)</f>
        <v>0</v>
      </c>
      <c r="AB135" s="86">
        <f>IF(Y101=0,AB101,0)</f>
        <v>0</v>
      </c>
      <c r="AC135" s="86">
        <f>IF(Y101=0,IF(Z101=0,IF(AA101=0,AC101,0),0),0)</f>
        <v>0</v>
      </c>
      <c r="AD135" s="86">
        <f>IF(Y101=0,IF(Z101=0,AD101,0),0)</f>
        <v>0</v>
      </c>
      <c r="AE135" s="86">
        <f>IF(Y101=0,IF(AB101=0,AE101,0),0)</f>
        <v>0</v>
      </c>
      <c r="AF135" s="86">
        <f>IF(Y101=0,AF101,0)</f>
        <v>0</v>
      </c>
      <c r="AG135" s="86">
        <f>IF(Y101=0,IF(Z101=0,IF(AA101=0,IF(AC101=0,AG101,0),0),0),0)</f>
        <v>0</v>
      </c>
      <c r="AH135" s="86">
        <f>IF(Y101=0,IF(Z101=0,IF(AA101=0,AH101,0),0),0)</f>
        <v>0</v>
      </c>
      <c r="AI135" s="86">
        <f>IF(Y101=0,IF(Z101=0,IF(AD101=0,AI101,0),0),0)</f>
        <v>0</v>
      </c>
      <c r="AJ135" s="86">
        <f>IF(Y101=0,IF(Z101=0,AJ101,0),0)</f>
        <v>0</v>
      </c>
      <c r="AK135" s="86">
        <f>IF(Y101=0,IF(AB101=0,IF(AE101=0,AK101,0),0),0)</f>
        <v>0</v>
      </c>
      <c r="AL135" s="86">
        <f>IF(Y101=0,IF(AB101=0,AL101,0),0)</f>
        <v>0</v>
      </c>
      <c r="AM135" s="86">
        <f>IF(Y101=0,IF(AF101=0,AM101,0),0)</f>
        <v>0</v>
      </c>
      <c r="AN135" s="86">
        <f>IF(Y101=0,AN101,0)</f>
        <v>0</v>
      </c>
      <c r="AO135" s="86">
        <f>IF(Y101=0,IF(Z101=0,IF(AA101=0,IF(AC101=0,IF(AG101=0,AO101,0),0),0),0),0)</f>
        <v>0</v>
      </c>
      <c r="AP135" s="86">
        <f>IF(Y101=0,IF(Z101=0,IF(AA101=0,IF(AB101=0,AP101,0),0),0),0)</f>
        <v>0</v>
      </c>
      <c r="AQ135" s="86">
        <f>IF(Y101=0,IF(Z101=0,IF(AA101=0,IF(AH101=0,AQ101,0),0),0),0)</f>
        <v>0</v>
      </c>
      <c r="AR135" s="86">
        <f>IF(Y101=0,IF(Z101=0,IF(AA101=0,AR101,0),0),0)</f>
        <v>0</v>
      </c>
      <c r="AS135" s="86">
        <f>IF(Y101=0,IF(Z101=0,IF(AD101=0,IF(AG101=0,IF(AH101=0,AS101,0),0),0),0),0)</f>
        <v>0</v>
      </c>
      <c r="AT135" s="86">
        <f>IF(Y101=0,IF(Z101=0,IF(AD101=0,AT101,0),0),0)</f>
        <v>0</v>
      </c>
      <c r="AU135" s="86">
        <f>IF(Y101=0,IF(Z101=0,IF(AJ101=0,AU101,0),0),0)</f>
        <v>0</v>
      </c>
      <c r="AV135" s="86">
        <f>IF(Y101=0,IF(Z101=0,AV101,0),0)</f>
        <v>0</v>
      </c>
      <c r="AW135" s="86">
        <f>IF(Y101=0,IF(AB101=0,IF(AE101=0,IF(AK101=0,AW101,0),0),0),0)</f>
        <v>0</v>
      </c>
      <c r="AX135" s="86">
        <f>IF(Y101=0,IF(AB101=0,IF(AD101=0,AX101,0),0),0)</f>
        <v>0</v>
      </c>
      <c r="AY135" s="86">
        <f>IF(Y101=0,IF(AB101=0,IF(AL101=0,AY101,0),0),0)</f>
        <v>0</v>
      </c>
      <c r="AZ135" s="86">
        <f>IF(Y101=0,IF(AB101=0,AZ101,0),0)</f>
        <v>0</v>
      </c>
      <c r="BA135" s="86">
        <f>IF(Y101=0,IF(AF101=0,IF(AM101=0,BA101,0),0),0)</f>
        <v>0</v>
      </c>
      <c r="BB135" s="86">
        <f>IF(Y101=0,IF(AF101=0,IF(AM101=0,BB101,0),0),0)</f>
        <v>0</v>
      </c>
      <c r="BC135" s="86">
        <f>IF(Y101=0,IF(AN101=0,BC101,0),0)</f>
        <v>0</v>
      </c>
      <c r="BD135" s="86">
        <f>IF(Y101=0,BD101,0)</f>
        <v>0</v>
      </c>
      <c r="BF135" s="114">
        <v>3</v>
      </c>
      <c r="BG135" s="112" t="str">
        <f>IF(OR(Y96=AA96,Z96=AA96),"",AA96)</f>
        <v>だい２０ひらしげ</v>
      </c>
      <c r="BH135" s="67">
        <f>COUNTIF(Y164:BD164,BG135)</f>
        <v>2</v>
      </c>
      <c r="BI135" s="105">
        <f>SUMIF(Y164:BD164,BG135,Y176:BD176)</f>
        <v>3.753662109375E-2</v>
      </c>
      <c r="BJ135" s="133">
        <f>IF(BG135="",0,BI135*100000+32-BF135)</f>
        <v>3782.662109375</v>
      </c>
      <c r="BK135" s="65">
        <f>RANK(BJ135,BJ133:BJ164)</f>
        <v>1</v>
      </c>
      <c r="BL135" s="65">
        <f t="shared" si="21"/>
        <v>1</v>
      </c>
    </row>
    <row r="136" spans="2:64" ht="13.5" customHeight="1">
      <c r="B136" s="158"/>
      <c r="C136" s="87"/>
      <c r="D136" s="489"/>
      <c r="E136" s="490"/>
      <c r="F136" s="76"/>
      <c r="G136" s="170"/>
      <c r="H136" s="223" t="s">
        <v>108</v>
      </c>
      <c r="I136" s="199" t="str">
        <f>LOOKUP(E137,始祖牛ﾃﾞｰﾀ!$A$6:$A$6335,始祖牛ﾃﾞｰﾀ!$G$6:$G$6335)</f>
        <v>第２０平茂</v>
      </c>
      <c r="J136" s="77" t="s">
        <v>117</v>
      </c>
      <c r="K136" s="200" t="str">
        <f>LOOKUP(I137,始祖牛ﾃﾞｰﾀ!$A$6:$A$6335,始祖牛ﾃﾞｰﾀ!$E$6:$E$6335)</f>
        <v>気高</v>
      </c>
      <c r="L136" s="225"/>
      <c r="M136" s="91" t="str">
        <f>LOOKUP(K137,始祖牛ﾃﾞｰﾀ!$A$6:$A$6335,始祖牛ﾃﾞｰﾀ!$E$6:$E$6335)</f>
        <v>豊参</v>
      </c>
      <c r="N136" s="83"/>
      <c r="O136" s="83"/>
      <c r="P136" s="83"/>
      <c r="Q136" s="83"/>
      <c r="R136" s="83"/>
      <c r="S136" s="83"/>
      <c r="T136" s="448" t="s">
        <v>140</v>
      </c>
      <c r="U136" s="511" t="s">
        <v>141</v>
      </c>
      <c r="V136" s="511"/>
      <c r="X136" s="80" t="s">
        <v>103</v>
      </c>
      <c r="Y136" s="86">
        <f>IF(Y99=0,IF(Y100=0,Y102,0),0)</f>
        <v>0</v>
      </c>
      <c r="Z136" s="86">
        <f>IF(Y99=0,IF(Y100=0,IF(Z99=0,IF(Z100=0,Z102,0),0),0),0)</f>
        <v>0</v>
      </c>
      <c r="AA136" s="86">
        <f>IF(Y99=0,IF(Y100=0,IF(Z99=0,IF(Z100=0,AA102,0),0),0),0)</f>
        <v>0</v>
      </c>
      <c r="AB136" s="86">
        <f>IF(Y99=0,AB102,0)</f>
        <v>0</v>
      </c>
      <c r="AC136" s="86">
        <f>IF(AND(Y99=0,Y100=0),IF(AND(Z99=0,Z100=0),IF(AND(AA99=0,AA100=0),AC102,0),0),0)</f>
        <v>0</v>
      </c>
      <c r="AD136" s="86">
        <f>IF(AND(Y99=0,Y100=0),IF(AND(Z99=0,Z100=0),AD102,0),0)</f>
        <v>0</v>
      </c>
      <c r="AE136" s="86">
        <f>IF(AND(Y99=0,Y100=0),IF(AND(AB99=0,AB100=0),AE102,0),0)</f>
        <v>0</v>
      </c>
      <c r="AF136" s="86">
        <f>IF(Y99=0,IF(Y100=0,AF102,0),0)</f>
        <v>0</v>
      </c>
      <c r="AG136" s="86">
        <f>IF(AND(Y99=0,Y100=0),IF(AND(Z99=0,Z100=0),IF(AND(AA99=0,AA100=0),IF(AND(AC99=0,AC100=0),AG102,0),0),0),0)</f>
        <v>0</v>
      </c>
      <c r="AH136" s="86">
        <f>IF(AND(Y99=0,Y100=0),IF(AND(Z99=0,Z100=0),IF(AND(AA99=0,AA100=0),AH102,0),0),0)</f>
        <v>0</v>
      </c>
      <c r="AI136" s="86">
        <f>IF(AND(Y99=0,Y100=0),IF(AND(Z99=0,Z100=0),IF(AND(AD99=0,AD100=0),AI102,0),0),0)</f>
        <v>0</v>
      </c>
      <c r="AJ136" s="86">
        <f>IF(AND(Y99=0,Y100=0),IF(AND(Z99=0,Z100=0),AJ102,0),0)</f>
        <v>0</v>
      </c>
      <c r="AK136" s="86">
        <f>IF(AND(Y99=0,Y100=0),IF(AND(AB99=0,AB100=0),IF(AND(AE99=0,AE100=0),AK102,0),0),0)</f>
        <v>0</v>
      </c>
      <c r="AL136" s="86">
        <f>IF(AND(Y99=0,Y100=0),IF(AND(AB99=0,AB100=0),IF(AND(AE99=0,AE100=0),AL102,0),0),0)</f>
        <v>0</v>
      </c>
      <c r="AM136" s="86">
        <f>IF(AND(Y99=0,Y100=0),IF(AND(AF99=0,AF100=0),AM102,0),0)</f>
        <v>0</v>
      </c>
      <c r="AN136" s="86">
        <f>IF(AND(Y99=0,Y100=0),AN102,0)</f>
        <v>0</v>
      </c>
      <c r="AO136" s="86">
        <f>IF(AND(Y99=0,Y100=0),IF(AND(Z99=0,Z100=0),IF(AND(AA99=0,AA100=0),IF(AND(AC99=0,AC100=0),IF(AND(AG99=0,AG100=0),AO102,0),0),0),0),0)</f>
        <v>0</v>
      </c>
      <c r="AP136" s="86">
        <f>IF(AND(Y99=0,Y100=0),IF(AND(Z99=0,Z100=0),IF(AND(AA99=0,AA100=0),IF(AND(AG99=0,AG100=0),AP102,0),0),0),0)</f>
        <v>0</v>
      </c>
      <c r="AQ136" s="86">
        <f>IF(AND(Y99=0,Y100=0),IF(AND(Z99=0,Z100=0),IF(AND(AD99=0,AD100=0),IF(AND(AH99=0,AH100=0),AQ102,0),0),0),0)</f>
        <v>0</v>
      </c>
      <c r="AR136" s="86">
        <f>IF(AND(Y99=0,Y100=0),IF(AND(Z99=0,Z100=0),IF(AND(AA99=0,AA100=0),AR102,0),0),0)</f>
        <v>0</v>
      </c>
      <c r="AS136" s="86">
        <f>IF(AND(Y99=0,Y100=0),IF(AND(Z99=0,Z100=0),IF(AND(AD99=0,AD100=0),IF(AND(AI99=0,AI100=0),AS102,0),0),0),0)</f>
        <v>0</v>
      </c>
      <c r="AT136" s="86">
        <f>IF(AND(Y99=0,Y100=0),IF(AND(Z100=0,Z99=0),IF(AND(AD99=0,AD100=0),AT102,0),0),0)</f>
        <v>0</v>
      </c>
      <c r="AU136" s="86">
        <f>IF(AND(Y99=0,Y100=0),IF(AND(AN99=0,AN100=0),AU102,0),0)</f>
        <v>0</v>
      </c>
      <c r="AV136" s="86">
        <f>IF(AND(Y100=0,Y99=0),IF(AND(Z99=0,Z100=0),AV102,0),0)</f>
        <v>0</v>
      </c>
      <c r="AW136" s="86">
        <f>IF(AND(Y99=0,Y100=0),IF(AND(AB99=0,AB100=0),IF(AND(AE99=0,AE100=0),IF(AND(AK99=0,AK100=0),AW102,0),0),0),0)</f>
        <v>0</v>
      </c>
      <c r="AX136" s="86">
        <f>IF(AND(Y99=0,Y100=0),IF(AND(AB99=0,AB100=0),IF(AND(AE100=0,AE99=0),AX102,0),0),0)</f>
        <v>0</v>
      </c>
      <c r="AY136" s="86">
        <f>IF(AND(Y99=0,Y100=0),IF(AND(AB99=0,AB100=0),IF(AND(AL99=0,AL100=0),AY102,0),0),0)</f>
        <v>0</v>
      </c>
      <c r="AZ136" s="86">
        <f>IF(AND(Y99=0,Y100=0),IF(AND(AB99=0,AB100=0),AZ102,0),0)</f>
        <v>0</v>
      </c>
      <c r="BA136" s="86">
        <f>IF(AND(Y99=0,Y100=0),IF(AND(AB99=0,AB100=0),IF(AND(AF99=0,AF100=0),IF(AND(AM99=0,AM100=0),BA102,0),0),0),0)</f>
        <v>0</v>
      </c>
      <c r="BB136" s="86">
        <f>IF(AND(Y99=0,Y100=0),IF(AND(AF99=0,AF100=0),BB102,0),0)</f>
        <v>0</v>
      </c>
      <c r="BC136" s="86">
        <f>IF(AND(Y100=0,Y99=0),IF(AND(AN99=0,AN100=0),BC102,0),0)</f>
        <v>0</v>
      </c>
      <c r="BD136" s="86">
        <f>IF(AND(Y99=0,Y100=0),BD102,0)</f>
        <v>0</v>
      </c>
      <c r="BF136" s="114">
        <v>4</v>
      </c>
      <c r="BG136" s="112" t="str">
        <f>IF(OR(Y96=AB96,Z96=AB96),"",IF(AA96=AB96,"",AB96))</f>
        <v>かみたかふく</v>
      </c>
      <c r="BH136" s="67">
        <f>COUNTIF(Y164:BD164,BG136)</f>
        <v>1</v>
      </c>
      <c r="BI136" s="105">
        <f>SUMIF(Y164:BD164,BG136,Y176:BD176)</f>
        <v>1.5703124999999998E-2</v>
      </c>
      <c r="BJ136" s="133">
        <f>IF(BG136="",0,BI136*100000+32-BF136)</f>
        <v>1598.3124999999998</v>
      </c>
      <c r="BK136" s="65">
        <f>RANK(BJ136,BJ133:BJ164)</f>
        <v>2</v>
      </c>
      <c r="BL136" s="65">
        <f t="shared" si="21"/>
        <v>2</v>
      </c>
    </row>
    <row r="137" spans="2:64" ht="13.5" customHeight="1">
      <c r="B137" s="158"/>
      <c r="C137" s="192"/>
      <c r="D137" s="81"/>
      <c r="E137" s="195" t="str">
        <f>LOOKUP(C141,始祖牛ﾃﾞｰﾀ!$A$6:$A$6335,始祖牛ﾃﾞｰﾀ!$D$6:$D$6335)</f>
        <v>かねのり</v>
      </c>
      <c r="F137" s="81"/>
      <c r="G137" s="82"/>
      <c r="H137" s="88"/>
      <c r="I137" s="191" t="str">
        <f>LOOKUP(E137,始祖牛ﾃﾞｰﾀ!$A$6:$A$6335,始祖牛ﾃﾞｰﾀ!$F$6:$F$6335)</f>
        <v>だい２０ひらしげ</v>
      </c>
      <c r="J137" s="78"/>
      <c r="K137" s="197" t="str">
        <f>LOOKUP(I137,始祖牛ﾃﾞｰﾀ!$A$6:$A$6335,始祖牛ﾃﾞｰﾀ!$D$6:$D$6335)</f>
        <v>けだか</v>
      </c>
      <c r="L137" s="118"/>
      <c r="M137" s="190" t="str">
        <f>LOOKUP(I137,始祖牛ﾃﾞｰﾀ!$A$6:$A$6335,始祖牛ﾃﾞｰﾀ!$G$6:$G$6335)</f>
        <v>気高</v>
      </c>
      <c r="N137" s="83"/>
      <c r="O137" s="83"/>
      <c r="P137" s="83"/>
      <c r="Q137" s="83"/>
      <c r="R137" s="83"/>
      <c r="S137" s="83"/>
      <c r="T137" s="295">
        <v>0</v>
      </c>
      <c r="U137" s="509" t="s">
        <v>142</v>
      </c>
      <c r="V137" s="509"/>
      <c r="X137" s="80" t="s">
        <v>104</v>
      </c>
      <c r="Y137" s="86">
        <f>IF(Y99=0,Y103,0)</f>
        <v>0</v>
      </c>
      <c r="Z137" s="86">
        <f>IF(Y99=0,IF(Z99=0,Z103,0),0)</f>
        <v>0</v>
      </c>
      <c r="AA137" s="86">
        <f>IF(Y99=0,IF(Z99=0,AA103,0),0)</f>
        <v>0</v>
      </c>
      <c r="AB137" s="86">
        <f>IF(Y99=0,AB103,0)</f>
        <v>6</v>
      </c>
      <c r="AC137" s="86">
        <f>IF(Y99=0,IF(Z99=0,IF(AA99=0,AC103,0),0),0)</f>
        <v>0</v>
      </c>
      <c r="AD137" s="86">
        <f>IF(Y99=0,IF(Z99=0,AD103,0),0)</f>
        <v>0</v>
      </c>
      <c r="AE137" s="86">
        <f>IF(Y99=0,IF(AB99=0,AE103,0),0)</f>
        <v>0</v>
      </c>
      <c r="AF137" s="86">
        <f>IF(Y99=0,AF103,0)</f>
        <v>0</v>
      </c>
      <c r="AG137" s="86">
        <f>IF(Y99=0,IF(Z99=0,IF(AA99=0,IF(AC99=0,AG103,0),0),0),0)</f>
        <v>0</v>
      </c>
      <c r="AH137" s="86">
        <f>IF(Y99=0,IF(Z99=0,IF(AA99=0,AH103,0),0),0)</f>
        <v>0</v>
      </c>
      <c r="AI137" s="86">
        <f>IF(Y99=0,IF(Z99=0,IF(AD99=0,AI103,0),0),0)</f>
        <v>0</v>
      </c>
      <c r="AJ137" s="86">
        <f>IF(Y99=0,IF(Z99=0,AJ103,0),0)</f>
        <v>0</v>
      </c>
      <c r="AK137" s="86">
        <f>IF(Y99=0,IF(AB99=0,IF(AE99=0,AK103,0),0),0)</f>
        <v>0</v>
      </c>
      <c r="AL137" s="86">
        <f>IF(Y99=0,IF(AB99=0,AL103,0),0)</f>
        <v>0</v>
      </c>
      <c r="AM137" s="86">
        <f>IF(Y99=0,IF(AF99=0,AM103,0),0)</f>
        <v>0</v>
      </c>
      <c r="AN137" s="86">
        <f>IF(Y99=0,AN103,0)</f>
        <v>0</v>
      </c>
      <c r="AO137" s="86">
        <f>IF(Y99=0,IF(Z99=0,IF(AA99=0,IF(AC99=0,IF(AG99=0,AO103,0),0),0),0),0)</f>
        <v>0</v>
      </c>
      <c r="AP137" s="86">
        <f>IF(Y99=0,IF(Z99=0,IF(AA99=0,IF(AB99=0,AP103,0),0),0),0)</f>
        <v>0</v>
      </c>
      <c r="AQ137" s="86">
        <f>IF(Y99=0,IF(Z99=0,IF(AA99=0,IF(AH99=0,AQ103,0),0),0),0)</f>
        <v>0</v>
      </c>
      <c r="AR137" s="86">
        <f>IF(Y99=0,IF(Z99=0,IF(AA99=0,AR103,0),0),0)</f>
        <v>0</v>
      </c>
      <c r="AS137" s="86">
        <f>IF(Y99=0,IF(Z99=0,IF(AD99=0,IF(AG99=0,IF(AH99=0,AS103,0),0),0),0),0)</f>
        <v>0</v>
      </c>
      <c r="AT137" s="86">
        <f>IF(Y99=0,IF(Z99=0,IF(AD99=0,AT103,0),0),0)</f>
        <v>0</v>
      </c>
      <c r="AU137" s="86">
        <f>IF(Y99=0,IF(Z99=0,IF(AJ99=0,AU103,0),0),0)</f>
        <v>0</v>
      </c>
      <c r="AV137" s="86">
        <f>IF(Y99=0,IF(Z99=0,AV103,0),0)</f>
        <v>0</v>
      </c>
      <c r="AW137" s="86">
        <f>IF(Y99=0,IF(AB99=0,IF(AE99=0,IF(AK99=0,AW103,0),0),0),0)</f>
        <v>0</v>
      </c>
      <c r="AX137" s="86">
        <f>IF(Y99=0,IF(AB99=0,IF(AD99=0,AX103,0),0),0)</f>
        <v>0</v>
      </c>
      <c r="AY137" s="86">
        <f>IF(Y99=0,IF(AB99=0,IF(AL99=0,AY103,0),0),0)</f>
        <v>0</v>
      </c>
      <c r="AZ137" s="86">
        <f>IF(Y99=0,IF(AB99=0,AZ103,0),0)</f>
        <v>0</v>
      </c>
      <c r="BA137" s="86">
        <f>IF(Y99=0,IF(AF99=0,IF(AM99=0,BA103,0),0),0)</f>
        <v>0</v>
      </c>
      <c r="BB137" s="86">
        <f>IF(Y99=0,IF(AF99=0,IF(AM99=0,BB103,0),0),0)</f>
        <v>0</v>
      </c>
      <c r="BC137" s="86">
        <f>IF(Y99=0,IF(AN99=0,BC103,0),0)</f>
        <v>0</v>
      </c>
      <c r="BD137" s="86">
        <f>IF(Y99=0,BD103,0)</f>
        <v>0</v>
      </c>
      <c r="BF137" s="114">
        <v>5</v>
      </c>
      <c r="BG137" s="112" t="str">
        <f>IF(OR(Y96=AC96,Z96=AC96),"",IF(OR(AA96=AC96,AB96=AC96),"",AC96))</f>
        <v>けだか</v>
      </c>
      <c r="BH137" s="67">
        <f>COUNTIF(Y164:BD164,BG137)</f>
        <v>2</v>
      </c>
      <c r="BI137" s="105">
        <f>SUMIF(Y164:BD164,BG137,Y176:BD176)</f>
        <v>3.90625E-3</v>
      </c>
      <c r="BJ137" s="133">
        <f t="shared" ref="BJ137:BJ152" si="22">IF(BG137="",0,BI137*100000+32-BF137)</f>
        <v>417.625</v>
      </c>
      <c r="BK137" s="65">
        <f>RANK(BJ137,BJ133:BJ164)</f>
        <v>5</v>
      </c>
      <c r="BL137" s="65">
        <f t="shared" si="21"/>
        <v>5</v>
      </c>
    </row>
    <row r="138" spans="2:64" ht="13.5" customHeight="1">
      <c r="B138" s="158"/>
      <c r="C138" s="185"/>
      <c r="D138" s="81"/>
      <c r="E138" s="83"/>
      <c r="F138" s="81"/>
      <c r="G138" s="82"/>
      <c r="H138" s="82"/>
      <c r="I138" s="118"/>
      <c r="J138" s="77" t="s">
        <v>118</v>
      </c>
      <c r="K138" s="200" t="str">
        <f>LOOKUP(E137,始祖牛ﾃﾞｰﾀ!$A$6:$A$6335,始祖牛ﾃﾞｰﾀ!$I$6:$I$6335)</f>
        <v>若花</v>
      </c>
      <c r="L138" s="225"/>
      <c r="M138" s="91" t="str">
        <f>LOOKUP(K139,始祖牛ﾃﾞｰﾀ!$A$6:$A$6335,始祖牛ﾃﾞｰﾀ!$E$6:$E$6335)</f>
        <v>第５栄光</v>
      </c>
      <c r="N138" s="83"/>
      <c r="O138" s="83"/>
      <c r="P138" s="83"/>
      <c r="Q138" s="83"/>
      <c r="R138" s="83"/>
      <c r="S138" s="83"/>
      <c r="T138" s="295">
        <v>5</v>
      </c>
      <c r="U138" s="509" t="s">
        <v>185</v>
      </c>
      <c r="V138" s="509"/>
      <c r="X138" s="80" t="s">
        <v>105</v>
      </c>
      <c r="Y138" s="86">
        <f>IF(Y101=0,Y104,0)</f>
        <v>0</v>
      </c>
      <c r="Z138" s="86">
        <f>IF(AND(Y101=0,Z101=0),Z104,0)</f>
        <v>0</v>
      </c>
      <c r="AA138" s="86">
        <f>IF(Y101=0,IF(Z101=0,AA104,0),0)</f>
        <v>0</v>
      </c>
      <c r="AB138" s="86">
        <f>IF(Y101=0,AB104,0)</f>
        <v>0</v>
      </c>
      <c r="AC138" s="86">
        <f>IF(Y101=0,IF(Z101=0,IF(AA101=0,AC104,0),0),0)</f>
        <v>0</v>
      </c>
      <c r="AD138" s="86">
        <f>IF(Y101=0,IF(Z101=0,AD104,0),0)</f>
        <v>0</v>
      </c>
      <c r="AE138" s="86">
        <f>IF(Y101=0,IF(AB101=0,AE104,0),0)</f>
        <v>0</v>
      </c>
      <c r="AF138" s="86">
        <f>IF(Y101=0,AF104,0)</f>
        <v>0</v>
      </c>
      <c r="AG138" s="86">
        <f>IF(Y101=0,IF(Z101=0,IF(AA101=0,IF(AC101=0,AG104,0),0),0),0)</f>
        <v>0</v>
      </c>
      <c r="AH138" s="86">
        <f>IF(Y101=0,IF(Z101=0,IF(AA101=0,AH104,0),0),0)</f>
        <v>0</v>
      </c>
      <c r="AI138" s="86">
        <f>IF(Y101=0,IF(Z101=0,IF(AD101=0,AI104,0),0),0)</f>
        <v>0</v>
      </c>
      <c r="AJ138" s="86">
        <f>IF(Y101=0,IF(Z101=0,AJ104,0),0)</f>
        <v>0</v>
      </c>
      <c r="AK138" s="86">
        <f>IF(Y101=0,IF(AB101=0,IF(AE101=0,AK104,0),0),0)</f>
        <v>0</v>
      </c>
      <c r="AL138" s="86">
        <f>IF(Y101=0,IF(AB101=0,AL104,0),0)</f>
        <v>0</v>
      </c>
      <c r="AM138" s="86">
        <f>IF(Y101=0,IF(AF101=0,AM104,0),0)</f>
        <v>0</v>
      </c>
      <c r="AN138" s="86">
        <f>IF(Y101=0,AN104,0)</f>
        <v>0</v>
      </c>
      <c r="AO138" s="86">
        <f>IF(Y101=0,IF(Z101=0,IF(AA101=0,IF(AC101=0,IF(AG101=0,AO104,0),0),0),0),0)</f>
        <v>0</v>
      </c>
      <c r="AP138" s="86">
        <f>IF(Y101=0,IF(Z101=0,IF(AA101=0,IF(AB101=0,AP104,0),0),0),0)</f>
        <v>0</v>
      </c>
      <c r="AQ138" s="86">
        <f>IF(Y101=0,IF(Z101=0,IF(AA101=0,IF(AH101=0,AQ104,0),0),0),0)</f>
        <v>0</v>
      </c>
      <c r="AR138" s="86">
        <f>IF(Y101=0,IF(Z101=0,IF(AA101=0,AR104,0),0),0)</f>
        <v>0</v>
      </c>
      <c r="AS138" s="86">
        <f>IF(Y101=0,IF(Z101=0,IF(AD101=0,IF(AG101=0,IF(AH101=0,AS104,0),0),0),0),0)</f>
        <v>0</v>
      </c>
      <c r="AT138" s="86">
        <f>IF(Y101=0,IF(Z101=0,IF(AD101=0,AT104,0),0),0)</f>
        <v>0</v>
      </c>
      <c r="AU138" s="86">
        <f>IF(Y101=0,IF(Z101=0,IF(AJ101=0,AU104,0),0),0)</f>
        <v>0</v>
      </c>
      <c r="AV138" s="86">
        <f>IF(Y101=0,IF(Z101=0,AV104,0),0)</f>
        <v>0</v>
      </c>
      <c r="AW138" s="86">
        <f>IF(Y101=0,IF(AB101=0,IF(AE101=0,IF(AK101=0,AW104,0),0),0),0)</f>
        <v>0</v>
      </c>
      <c r="AX138" s="86">
        <f>IF(Y101=0,IF(AB101=0,IF(AD101=0,AX104,0),0),0)</f>
        <v>0</v>
      </c>
      <c r="AY138" s="86">
        <f>IF(Y101=0,IF(AB101=0,IF(AL101=0,AY104,0),0),0)</f>
        <v>0</v>
      </c>
      <c r="AZ138" s="86">
        <f>IF(Y101=0,IF(AB101=0,AZ104,0),0)</f>
        <v>0</v>
      </c>
      <c r="BA138" s="86">
        <f>IF(Y101=0,IF(AF101=0,IF(AM101=0,BA104,0),0),0)</f>
        <v>0</v>
      </c>
      <c r="BB138" s="86">
        <f>IF(Y101=0,IF(AF101=0,IF(AM101=0,BB104,0),0),0)</f>
        <v>0</v>
      </c>
      <c r="BC138" s="86">
        <f>IF(Y101=0,IF(AN101=0,BC104,0),0)</f>
        <v>0</v>
      </c>
      <c r="BD138" s="86">
        <f>IF(Y101=0,BD104,0)</f>
        <v>0</v>
      </c>
      <c r="BF138" s="114">
        <v>6</v>
      </c>
      <c r="BG138" s="112" t="str">
        <f>IF(OR(Y96=AD96,Z96=AD96),"",IF(OR(AA96=AD96,AB96=AD96),"",IF(AC96=AD96,"",AD96)))</f>
        <v>ほうしょう</v>
      </c>
      <c r="BH138" s="67">
        <f>COUNTIF(Y164:BD164,BG138)</f>
        <v>1</v>
      </c>
      <c r="BI138" s="105">
        <f>SUMIF(Y164:BD164,BG138,Y176:BD176)</f>
        <v>4.6874999999999998E-3</v>
      </c>
      <c r="BJ138" s="133">
        <f t="shared" si="22"/>
        <v>494.75</v>
      </c>
      <c r="BK138" s="65">
        <f>RANK(BJ138,BJ133:BJ164)</f>
        <v>3</v>
      </c>
      <c r="BL138" s="65">
        <f t="shared" si="21"/>
        <v>3</v>
      </c>
    </row>
    <row r="139" spans="2:64" ht="13.5" customHeight="1">
      <c r="B139" s="174"/>
      <c r="C139" s="496" t="str">
        <f>E96</f>
        <v>金幸</v>
      </c>
      <c r="D139" s="81"/>
      <c r="E139" s="64"/>
      <c r="F139" s="88"/>
      <c r="G139" s="84"/>
      <c r="H139" s="84"/>
      <c r="I139" s="118"/>
      <c r="J139" s="78"/>
      <c r="K139" s="197" t="str">
        <f>LOOKUP(E137,始祖牛ﾃﾞｰﾀ!$A$6:$A$6335,始祖牛ﾃﾞｰﾀ!$H$6:$H$6335)</f>
        <v>わかはな</v>
      </c>
      <c r="L139" s="118"/>
      <c r="M139" s="190" t="str">
        <f>LOOKUP(E137,始祖牛ﾃﾞｰﾀ!$A$6:$A$6335,始祖牛ﾃﾞｰﾀ!$K$6:$K$6335)</f>
        <v>第１富栄</v>
      </c>
      <c r="N139" s="83"/>
      <c r="O139" s="83"/>
      <c r="P139" s="83"/>
      <c r="Q139" s="83"/>
      <c r="R139" s="83"/>
      <c r="S139" s="83"/>
      <c r="T139" s="295">
        <v>10</v>
      </c>
      <c r="U139" s="509" t="s">
        <v>145</v>
      </c>
      <c r="V139" s="509"/>
      <c r="X139" s="80" t="s">
        <v>106</v>
      </c>
      <c r="Y139" s="86">
        <f>Y105</f>
        <v>0</v>
      </c>
      <c r="Z139" s="86">
        <f>IF(Y105=0,Z105,0)</f>
        <v>0</v>
      </c>
      <c r="AA139" s="86">
        <f>IF(Y105=0,IF(Z105=0,AA105,0),0)</f>
        <v>6</v>
      </c>
      <c r="AB139" s="86">
        <f>IF(Y105=0,AB105,0)</f>
        <v>0</v>
      </c>
      <c r="AC139" s="86">
        <f>IF(Y105=0,IF(Z105=0,IF(AA105=0,AC105,0),0),0)</f>
        <v>0</v>
      </c>
      <c r="AD139" s="86">
        <f>IF(Y105=0,IF(Z105=0,AD105,0),0)</f>
        <v>0</v>
      </c>
      <c r="AE139" s="86">
        <f>IF(Y105=0,IF(AB105=0,AE105,0),0)</f>
        <v>0</v>
      </c>
      <c r="AF139" s="86">
        <f>IF(Y105=0,AF105,0)</f>
        <v>0</v>
      </c>
      <c r="AG139" s="86">
        <f>IF(Y105=0,IF(Z105=0,IF(AA105=0,IF(AC105=0,AG105,0),0),0),0)</f>
        <v>0</v>
      </c>
      <c r="AH139" s="86">
        <f>IF(Y105=0,IF(Z105=0,IF(AA105=0,AH105,0),0),0)</f>
        <v>0</v>
      </c>
      <c r="AI139" s="86">
        <f>IF(Y105=0,IF(Z105=0,IF(AD105=0,AI105,0),0),0)</f>
        <v>0</v>
      </c>
      <c r="AJ139" s="86">
        <f>IF(Y105=0,IF(Z105=0,AJ105,0),0)</f>
        <v>0</v>
      </c>
      <c r="AK139" s="86">
        <f>IF(Y105=0,IF(AB105=0,IF(AE105=0,AK105,0),0),0)</f>
        <v>0</v>
      </c>
      <c r="AL139" s="86">
        <f>IF(Y105=0,IF(AB105=0,AL105,0),0)</f>
        <v>0</v>
      </c>
      <c r="AM139" s="86">
        <f>IF(Y105=0,IF(AF105=0,AM105,0),0)</f>
        <v>0</v>
      </c>
      <c r="AN139" s="86">
        <f>IF(Y105=0,AN105,0)</f>
        <v>8</v>
      </c>
      <c r="AO139" s="86">
        <f>IF(Y105=0,IF(Z105=0,IF(AA105=0,IF(AC105=0,IF(AG105=0,AO105,0),0),0),0),0)</f>
        <v>0</v>
      </c>
      <c r="AP139" s="86">
        <f>IF(Y105=0,IF(Z105=0,IF(AA105=0,IF(AB105=0,AP105,0),0),0),0)</f>
        <v>0</v>
      </c>
      <c r="AQ139" s="86">
        <f>IF(Y105=0,IF(Z105=0,IF(AA105=0,IF(AH105=0,AQ105,0),0),0),0)</f>
        <v>0</v>
      </c>
      <c r="AR139" s="86">
        <f>IF(Y105=0,IF(Z105=0,IF(AA105=0,AR105,0),0),0)</f>
        <v>0</v>
      </c>
      <c r="AS139" s="86">
        <f>IF(Y105=0,IF(Z105=0,IF(AD105=0,IF(AG105=0,IF(AH105=0,AS105,0),0),0),0),0)</f>
        <v>0</v>
      </c>
      <c r="AT139" s="86">
        <f>IF(Y105=0,IF(Z105=0,IF(AD105=0,AT105,0),0),0)</f>
        <v>0</v>
      </c>
      <c r="AU139" s="86">
        <f>IF(Y105=0,IF(Z105=0,IF(AJ105=0,AU105,0),0),0)</f>
        <v>0</v>
      </c>
      <c r="AV139" s="86">
        <f>IF(Y105=0,IF(Z105=0,AV105,0),0)</f>
        <v>0</v>
      </c>
      <c r="AW139" s="86">
        <f>IF(Y105=0,IF(AB105=0,IF(AE105=0,IF(AK105=0,AW105,0),0),0),0)</f>
        <v>0</v>
      </c>
      <c r="AX139" s="86">
        <f>IF(Y105=0,IF(AB105=0,IF(AD105=0,AX105,0),0),0)</f>
        <v>0</v>
      </c>
      <c r="AY139" s="86">
        <f>IF(Y105=0,IF(AB105=0,IF(AL105=0,AY105,0),0),0)</f>
        <v>0</v>
      </c>
      <c r="AZ139" s="86">
        <f>IF(Y105=0,IF(AB105=0,AZ105,0),0)</f>
        <v>0</v>
      </c>
      <c r="BA139" s="86">
        <f>IF(Y105=0,IF(AF105=0,IF(AM105=0,BA105,0),0),0)</f>
        <v>0</v>
      </c>
      <c r="BB139" s="86">
        <f>IF(Y105=0,IF(AF105=0,IF(AM105=0,BB105,0),0),0)</f>
        <v>0</v>
      </c>
      <c r="BC139" s="86">
        <f>IF(Y105=0,IF(AN105=0,BC105,0),0)</f>
        <v>0</v>
      </c>
      <c r="BD139" s="86">
        <f>IF(Y105=0,BD105,0)</f>
        <v>0</v>
      </c>
      <c r="BF139" s="114">
        <v>7</v>
      </c>
      <c r="BG139" s="112" t="str">
        <f>IF(OR(Y96=AE96,Z96=AE96),"",IF(OR(AA96=AE96,AB96=AE96),"",IF(OR(AC96=AE96,AD96=AE96),"",AE96)))</f>
        <v>ただふく</v>
      </c>
      <c r="BH139" s="67">
        <f>COUNTIF(Y164:BD164,BG139)</f>
        <v>1</v>
      </c>
      <c r="BI139" s="105">
        <f>SUMIF(Y164:BD164,BG139,Y176:BD176)</f>
        <v>4.2148437499999998E-3</v>
      </c>
      <c r="BJ139" s="133">
        <f t="shared" si="22"/>
        <v>446.484375</v>
      </c>
      <c r="BK139" s="65">
        <f>RANK(BJ139,BJ133:BJ164)</f>
        <v>4</v>
      </c>
      <c r="BL139" s="65">
        <f t="shared" si="21"/>
        <v>4</v>
      </c>
    </row>
    <row r="140" spans="2:64" ht="13.5" customHeight="1">
      <c r="B140" s="158"/>
      <c r="C140" s="496"/>
      <c r="D140" s="76"/>
      <c r="E140" s="170"/>
      <c r="F140" s="81" t="s">
        <v>104</v>
      </c>
      <c r="G140" s="64"/>
      <c r="H140" s="223" t="s">
        <v>109</v>
      </c>
      <c r="I140" s="199" t="str">
        <f>LOOKUP(G143,始祖牛ﾃﾞｰﾀ!$A$6:$A$6335,始祖牛ﾃﾞｰﾀ!$E$6:$E$6335)</f>
        <v>忠福</v>
      </c>
      <c r="J140" s="77" t="s">
        <v>119</v>
      </c>
      <c r="K140" s="200" t="str">
        <f>LOOKUP(I141,始祖牛ﾃﾞｰﾀ!$A$6:$A$6335,始祖牛ﾃﾞｰﾀ!$E$6:$E$6335)</f>
        <v>安美土井</v>
      </c>
      <c r="L140" s="225"/>
      <c r="M140" s="91" t="str">
        <f>LOOKUP(K141,始祖牛ﾃﾞｰﾀ!$A$6:$A$6335,始祖牛ﾃﾞｰﾀ!$E$6:$E$6335)</f>
        <v>田安土井</v>
      </c>
      <c r="N140" s="83"/>
      <c r="O140" s="83"/>
      <c r="P140" s="83"/>
      <c r="Q140" s="83"/>
      <c r="R140" s="83"/>
      <c r="S140" s="83"/>
      <c r="T140" s="295">
        <v>15</v>
      </c>
      <c r="U140" s="509" t="s">
        <v>186</v>
      </c>
      <c r="V140" s="509"/>
      <c r="X140" s="80" t="s">
        <v>107</v>
      </c>
      <c r="Y140" s="86">
        <f>IF(Y99=0,IF(Y100=0,IF(Y102=0,Y106,0),0),0)</f>
        <v>0</v>
      </c>
      <c r="Z140" s="86">
        <f>IF(AND(Y99=0,Y100=0),IF(AND(Y102=0,Z99=0),IF(AND(Z100=0,Z102=0),Z106,0),0),0)</f>
        <v>0</v>
      </c>
      <c r="AA140" s="86">
        <f>IF(Y99=0,IF(Y100=0,IF(Y102=0,IF(Z99=0,IF(Z100=0,IF(Z102=0,AA106,0),0),0),0),0),0)</f>
        <v>0</v>
      </c>
      <c r="AB140" s="86">
        <f>IF(Y99=0,IF(Y100=0,IF(Y102=0,AB106,0),0),0)</f>
        <v>0</v>
      </c>
      <c r="AC140" s="86">
        <f>IF(AND(Y99=0,Y100=0),IF(AND(Y102=0,Z99=0),IF(AND(Z100=0,Z102=0),IF(AND(AA99=0,AA100=0),IF(AA102=0,AC106,0),0),0),0),0)</f>
        <v>0</v>
      </c>
      <c r="AD140" s="86">
        <f>IF(AND(Y99=0,Y100=0),IF(AND(Y102=0,Z99=0),IF(AND(Z100=0,Z102=0),AD106,0),0),0)</f>
        <v>0</v>
      </c>
      <c r="AE140" s="86">
        <f>IF(Y99=0,IF(Y100=0,IF(Y102=0,IF(AB99=0,IF(AB100=0,IF(AB102=0,AE106,0),0),0),0),0),0)</f>
        <v>0</v>
      </c>
      <c r="AF140" s="86">
        <f>IF(Y99=0,IF(Y100=0,IF(Y102=0,AF106,0),0),0)</f>
        <v>0</v>
      </c>
      <c r="AG140" s="86">
        <f>IF(AND(Y99=0,Y100=0),IF(AND(Y102=0,Z99=0),IF(AND(Z100=0,Z102=0),IF(AND(AA99=0,AA100=0),IF(AND(AA102=0,AC99=0),IF(AND(AC100=0,AC102=0),AG106,0),0),0),0),0),0)</f>
        <v>0</v>
      </c>
      <c r="AH140" s="86">
        <f>IF(AND(Y99=0,Y100=0),IF(AND(Y102=0,Z99=0),IF(AND(Z100=0,AA102=0),IF(AND(AA99=0,AA100=0),IF(Z102=0,AH106,0),0),0),0),0)</f>
        <v>0</v>
      </c>
      <c r="AI140" s="86">
        <f>IF(AND(Y99=0,Y100=0),IF(AND(Y102=0,Z99=0),IF(AND(Z100=0,Z102=0),IF(AND(AD99=0,AD100=0),IF(AD102=0,AI106,0),0),0),0),0)</f>
        <v>0</v>
      </c>
      <c r="AJ140" s="86">
        <f>IF(Y99=0,IF(Y100=0,IF(Y102=0,IF(Z99=0,IF(Z100=0,IF(Z102=0,AJ106,0),0),0),0),0),0)</f>
        <v>0</v>
      </c>
      <c r="AK140" s="86">
        <f>IF(AND(Y99=0,Y100=0),IF(AND(Y102=0,AB99=0),IF(AND(AB100=0,AB102=0),IF(AND(AE99=0,AE100=0),IF(AE102=0,AK106,0),0),0),0),0)</f>
        <v>0</v>
      </c>
      <c r="AL140" s="86">
        <f>IF(AND(Y99=0,Y100=0),IF(AND(Y102=0,AB99=0),IF(AND(AB100=0,AB102=0),AL106,0),0),0)</f>
        <v>0</v>
      </c>
      <c r="AM140" s="86">
        <f>IF(AND(Y99=0,Y100=0),IF(AND(Y102=0,AF99=0),IF(AND(AF100=0,AF102=0),AM106,0),0),0)</f>
        <v>0</v>
      </c>
      <c r="AN140" s="86">
        <f>IF(Y99=0,IF(Y100=0,IF(Y102=0,AN106,0),0),0)</f>
        <v>0</v>
      </c>
      <c r="AO140" s="86">
        <f>IF(AND(Y99=0,Y100=0),IF(AND(Y102=0,Z99=0),IF(AND(Z100=0,Z102=0),IF(AND(AA99=0,AA100=0),IF(AND(AA102=0,AC99=0),IF(AND(AC100=0,AC102=0),IF(AND(AG99=0,AG100=0),IF(AG102=0,AO106,0),0),0),0),0),0),0),0)</f>
        <v>10</v>
      </c>
      <c r="AP140" s="86">
        <f>IF(AND(Y99=0,Y100=0),IF(AND(Y102=0,Z99=0),IF(AND(Z100=0,Z102=0),IF(AND(AA99=0,AA100=0),IF(AND(AA102=0,AC99=0),IF(AND(AC100=0,AC102=0),AP106,0),0),0),0),0),0)</f>
        <v>0</v>
      </c>
      <c r="AQ140" s="86">
        <f>IF(AND(Y99=0,Y100=0),IF(AND(Y102=0,Z99=0),IF(AND(Z100=0,Z102=0),IF(AND(AA99=0,AA100=0),IF(AND(AA102=0,AC99=0),IF(AND(AC100=0,AC102=0),IF(AND(AH99=0,AH100=0),IF(AH102=0,AQ106,0),0),0),0),0),0),0),0)</f>
        <v>0</v>
      </c>
      <c r="AR140" s="86">
        <f>IF(AND(Y99=0,Y100=0),IF(AND(Y102=0,Z99=0),IF(AND(Z100=0,AA102=0),IF(AND(AA99=0,AA100=0),IF(Z102=0,AR106,0),0),0),0),0)</f>
        <v>0</v>
      </c>
      <c r="AS140" s="86">
        <f>IF(AND(Y99=0,Y100=0),IF(AND(Y102=0,Z99=0),IF(AND(Z100=0,Z102=0),IF(AND(AD99=0,AD100=0),IF(AND(AD102=0,AI99=0),IF(AND(AI100=0,AI102=0),AS106,0),0),0),0),0),0)</f>
        <v>0</v>
      </c>
      <c r="AT140" s="86">
        <f>IF(AND(Y99=0,Y100=0),IF(AND(Y102=0,Z99=0),IF(AND(Z100=0,Z102=0),IF(AND(AD99=0,AD100=0),IF(AD102=0,AT106,0),0),0),0),0)</f>
        <v>0</v>
      </c>
      <c r="AU140" s="86">
        <f>IF(AND(Y99=0,Y100=0),IF(AND(Y102=0,Z99=0),IF(AND(Z100=0,Z102=0),IF(AND(AJ100=0,AJ99=0),IF(AJ102=0,AU106,0),0),0),0),0)</f>
        <v>0</v>
      </c>
      <c r="AV140" s="86">
        <f>IF(Y99=0,IF(Y100=0,IF(Y102=0,IF(Z99=0,IF(Z100=0,IF(Z102=0,AV106,0),0),0),0),0),0)</f>
        <v>0</v>
      </c>
      <c r="AW140" s="86">
        <f>IF(AND(Y99=0,Y100=0),IF(AND(Y102=0,AB99=0),IF(AND(AB100=0,AB102=0),IF(AND(AE99=0,AE100=0),IF(AND(AE102=0,AK99=0),IF(AND(AK100=0,AK102=0),AW106,0),0),0),0),0),0)</f>
        <v>0</v>
      </c>
      <c r="AX140" s="86">
        <f>IF(AND(Y99=0,Y100=0),IF(AND(Y102=0,AB99=0),IF(AND(AB100=0,AB102=0),IF(AND(AE99=0,AE100=0),IF(AE102=0,AX106,0),0),0),0),0)</f>
        <v>0</v>
      </c>
      <c r="AY140" s="86">
        <f>IF(AND(Y99=0,Y100=0),IF(AND(Y102=0,AB99=0),IF(AND(AB100=0,AL102=0),IF(AND(AL99=0,AL100=0),IF(AB102=0,AY106,0),0),0),0),0)</f>
        <v>0</v>
      </c>
      <c r="AZ140" s="86">
        <f>IF(AND(Y99=0,Y100=0),IF(AND(Y102=0,AB99=0),IF(AND(AB100=0,AB102=0),AZ106,0),0),0)</f>
        <v>0</v>
      </c>
      <c r="BA140" s="86">
        <f>IF(AND(Y99=0,Y100=0),IF(AND(Y102=0,AF99=0),IF(AND(AF100=0,AF102=0),IF(AND(AM99=0,AM100=0),IF(AM102=0,BA106,0),0),0),0),0)</f>
        <v>0</v>
      </c>
      <c r="BB140" s="86">
        <f>IF(AND(Y99=0,Y100=0),IF(AND(Y102=0,AF99=0),IF(AND(AF100=0,AF102=0),BB106,0),0),0)</f>
        <v>0</v>
      </c>
      <c r="BC140" s="86">
        <f>IF(Y99=0,IF(Y100=0,IF(Y102=0,IF(AN99=0,IF(AN100=0,IF(AN102=0,BC106,0),0),0),0),0),0)</f>
        <v>0</v>
      </c>
      <c r="BD140" s="86">
        <f>IF(Y99=0,IF(Y100=0,IF(Y102=0,BD106,0),0),0)</f>
        <v>0</v>
      </c>
      <c r="BF140" s="114">
        <v>8</v>
      </c>
      <c r="BG140" s="112" t="str">
        <f>IF(OR(Y96=AF96,Z96=AF96),"",IF(OR(AA96=AF96,AB96=AF96),"",IF(OR(AC96=AF96,AD96=AF96),"",IF(AE96=AF96,"",AF96))))</f>
        <v/>
      </c>
      <c r="BH140" s="67">
        <f>COUNTIF(Y164:BD164,BG140)</f>
        <v>22</v>
      </c>
      <c r="BI140" s="105">
        <f>SUMIF(Y164:BD164,BG140,Y176:BD176)</f>
        <v>0</v>
      </c>
      <c r="BJ140" s="133">
        <f t="shared" si="22"/>
        <v>0</v>
      </c>
      <c r="BK140" s="65">
        <f>RANK(BJ140,BJ133:BJ164)</f>
        <v>21</v>
      </c>
      <c r="BL140" s="65" t="str">
        <f t="shared" si="21"/>
        <v/>
      </c>
    </row>
    <row r="141" spans="2:64" ht="13.5" customHeight="1">
      <c r="B141" s="158"/>
      <c r="C141" s="194" t="str">
        <f>E95</f>
        <v>かねゆき</v>
      </c>
      <c r="D141" s="81"/>
      <c r="E141" s="82"/>
      <c r="F141" s="489" t="str">
        <f>LOOKUP(C141,始祖牛ﾃﾞｰﾀ!$A$6:$A$6335,始祖牛ﾃﾞｰﾀ!$G$6:$G$6335)</f>
        <v>神高福</v>
      </c>
      <c r="G141" s="490"/>
      <c r="H141" s="88"/>
      <c r="I141" s="191" t="str">
        <f>LOOKUP(G143,始祖牛ﾃﾞｰﾀ!$A$6:$A$6335,始祖牛ﾃﾞｰﾀ!$D$6:$D$6335)</f>
        <v>ただふく</v>
      </c>
      <c r="J141" s="78"/>
      <c r="K141" s="197" t="str">
        <f>LOOKUP(I141,始祖牛ﾃﾞｰﾀ!$A$6:$A$6335,始祖牛ﾃﾞｰﾀ!$D$6:$D$6335)</f>
        <v>やすみどい</v>
      </c>
      <c r="L141" s="118"/>
      <c r="M141" s="190" t="str">
        <f>LOOKUP(I141,始祖牛ﾃﾞｰﾀ!$A$6:$A$6335,始祖牛ﾃﾞｰﾀ!$G$6:$G$6335)</f>
        <v>茂金波</v>
      </c>
      <c r="N141" s="83"/>
      <c r="O141" s="83"/>
      <c r="P141" s="83"/>
      <c r="Q141" s="83"/>
      <c r="R141" s="83"/>
      <c r="S141" s="83"/>
      <c r="T141" s="83"/>
      <c r="U141" s="83"/>
      <c r="V141" s="187"/>
      <c r="X141" s="80" t="s">
        <v>108</v>
      </c>
      <c r="Y141" s="86">
        <f>IF(AND(Y99=0,Y100=0),Y107,0)</f>
        <v>0</v>
      </c>
      <c r="Z141" s="86">
        <f>IF(AND(Y99=0,Y100=0),IF(AND(Z99=0,Z100=0),Z107,0),0)</f>
        <v>0</v>
      </c>
      <c r="AA141" s="86">
        <f>IF(AND(Y99=0,Y100=0),IF(AND(Z99=0,Z100=0),AA107,0),0)</f>
        <v>7</v>
      </c>
      <c r="AB141" s="86">
        <f>IF(AND(Y99=0,Y100=0),AB107,0)</f>
        <v>0</v>
      </c>
      <c r="AC141" s="86">
        <f>IF(AND(Y99=0,Y100=0),IF(AND(Z99=0,Z100=0),IF(AND(AA99=0,AA100=0),AC107,0),0),0)</f>
        <v>0</v>
      </c>
      <c r="AD141" s="86">
        <f>IF(AND(Y99=0,Y100=0),IF(AND(Z99=0,Z100=0),AD107,0),0)</f>
        <v>0</v>
      </c>
      <c r="AE141" s="86">
        <f>IF(AND(Y99=0,Y100=0),IF(AND(AB99=0,AB100=0),AE107,0),0)</f>
        <v>0</v>
      </c>
      <c r="AF141" s="86">
        <f>IF(Y99=0,IF(Y100=0,AF107,0),0)</f>
        <v>0</v>
      </c>
      <c r="AG141" s="86">
        <f>IF(AND(Y99=0,Y100=0),IF(AND(Z99=0,Z100=0),IF(AND(AA99=0,AA100=0),IF(AND(AC99=0,AC100=0),AG107,0),0),0),0)</f>
        <v>0</v>
      </c>
      <c r="AH141" s="86">
        <f>IF(AND(Y99=0,Y100=0),IF(AND(Z99=0,Z100=0),IF(AND(AA99=0,AA100=0),AH107,0),0),0)</f>
        <v>0</v>
      </c>
      <c r="AI141" s="86">
        <f>IF(AND(Y99=0,Y100=0),IF(AND(Z99=0,Z100=0),IF(AND(AD99=0,AD100=0),AI107,0),0),0)</f>
        <v>0</v>
      </c>
      <c r="AJ141" s="86">
        <f>IF(AND(Y99=0,Y100=0),IF(AND(Z99=0,Z100=0),AJ107,0),0)</f>
        <v>0</v>
      </c>
      <c r="AK141" s="86">
        <f>IF(AND(Y99=0,Y100=0),IF(AND(AB99=0,AB100=0),IF(AND(AE99=0,AE100=0),AK107,0),0),0)</f>
        <v>0</v>
      </c>
      <c r="AL141" s="86">
        <f>IF(AND(Y99=0,Y100=0),IF(AND(AB99=0,AB100=0),AL107,0),0)</f>
        <v>0</v>
      </c>
      <c r="AM141" s="86">
        <f>IF(AND(Y99=0,Y100=0),IF(AND(AF99=0,AF100=0),AM107,0),0)</f>
        <v>0</v>
      </c>
      <c r="AN141" s="86">
        <f>IF(Y99=0,IF(Y100=0,AN107,0),0)</f>
        <v>9</v>
      </c>
      <c r="AO141" s="86">
        <f>IF(AND(Y99=0,Y100=0),IF(AND(Z99=0,Z100=0),IF(AND(AA99=0,AA100=0),IF(AND(AC99=0,AC100=0),IF(AND(AG99=0,AG100=0),AO107,0),0),0),0),0)</f>
        <v>0</v>
      </c>
      <c r="AP141" s="86">
        <f>IF(AND(Y99=0,Y100=0),IF(AND(Z99=0,Z100=0),IF(AND(AA99=0,AA100=0),IF(AND(AC99=0,AC100=0),AP107,0),0),0),0)</f>
        <v>0</v>
      </c>
      <c r="AQ141" s="86">
        <f>IF(AND(Y99=0,Y100=0),IF(AND(Z99=0,Z100=0),IF(AND(AA99=0,AA100=0),IF(AND(AH99=0,AH100=0),AQ107,0),0),0),0)</f>
        <v>0</v>
      </c>
      <c r="AR141" s="86">
        <f>IF(AND(Y99=0,Y100=0),IF(AND(Z99=0,Z100=0),IF(AND(AA99=0,AA100=0),AR107,0),0),0)</f>
        <v>0</v>
      </c>
      <c r="AS141" s="86">
        <f>IF(AND(Y99=0,Y100=0),IF(AND(Z99=0,Z100=0),IF(AND(AD99=0,AD100=0),IF(AND(AI99=0,AI100=0),AS107,0),0),0),0)</f>
        <v>0</v>
      </c>
      <c r="AT141" s="86">
        <f>IF(AND(Y99=0,Y100=0),IF(AND(Z100=0,Z99=0),IF(AND(AD99=0,AD100=0),AT107,0),0),0)</f>
        <v>0</v>
      </c>
      <c r="AU141" s="86">
        <f>IF(AND(Y99=0,Y100=0),IF(AND(AN99=0,AN100=0),AU107,0),0)</f>
        <v>0</v>
      </c>
      <c r="AV141" s="86">
        <f>IF(AND(Y100=0,Y99=0),IF(AND(Z99=0,Z100=0),AV107,0),0)</f>
        <v>0</v>
      </c>
      <c r="AW141" s="86">
        <f>IF(AND(Y99=0,Y100=0),IF(AND(AB99=0,AB100=0),IF(AND(AE99=0,AE100=0),IF(AND(AK99=0,AK100=0),AW107,0),0),0),0)</f>
        <v>0</v>
      </c>
      <c r="AX141" s="86">
        <f>IF(AND(Y99=0,Y100=0),IF(AND(AB99=0,AB100=0),IF(AND(AE100=0,AE99=0),AX107,0),0),0)</f>
        <v>0</v>
      </c>
      <c r="AY141" s="86">
        <f>IF(AND(Y99=0,Y100=0),IF(AND(AB99=0,AB100=0),IF(AND(AL99=0,AL100=0),AY107,0),0),0)</f>
        <v>0</v>
      </c>
      <c r="AZ141" s="86">
        <f>IF(AND(Y99=0,Y100=0),IF(AND(AB99=0,AB100=0),AZ107,0),0)</f>
        <v>0</v>
      </c>
      <c r="BA141" s="86">
        <f>IF(AND(Y99=0,Y100=0),IF(AND(AB99=0,AB100=0),IF(AND(AF99=0,AF100=0),IF(AND(AM99=0,AM100=0),BA107,0),0),0),0)</f>
        <v>0</v>
      </c>
      <c r="BB141" s="86">
        <f>IF(AND(Y99=0,Y100=0),IF(AND(AF99=0,AF100=0),BB107,0),0)</f>
        <v>0</v>
      </c>
      <c r="BC141" s="86">
        <f>IF(AND(Y100=0,Y99=0),IF(AND(AN99=0,AN100=0),BC107,0),0)</f>
        <v>0</v>
      </c>
      <c r="BD141" s="86">
        <f>IF(Y99=0,IF(Y100=0,BD107,0),0)</f>
        <v>0</v>
      </c>
      <c r="BF141" s="114">
        <v>9</v>
      </c>
      <c r="BG141" s="112" t="str">
        <f>IF(OR(Y96=AG96,Z96=AG96),"",IF(OR(AA96=AG96,AB96=AG96),"",IF(OR(AC96=AG96,AD96=AG96),"",IF(OR(AE96=AG96,AF96=AG96),"",AG96))))</f>
        <v>とよさん</v>
      </c>
      <c r="BH141" s="67">
        <f>COUNTIF(Y164:BD164,BG141)</f>
        <v>0</v>
      </c>
      <c r="BI141" s="105">
        <f>SUMIF(Y164:BD164,BG141,Y176:BD176)</f>
        <v>0</v>
      </c>
      <c r="BJ141" s="133">
        <f t="shared" si="22"/>
        <v>23</v>
      </c>
      <c r="BK141" s="65">
        <f>RANK(BJ141,BJ133:BJ164)</f>
        <v>10</v>
      </c>
      <c r="BL141" s="65" t="str">
        <f t="shared" si="21"/>
        <v/>
      </c>
    </row>
    <row r="142" spans="2:64" ht="13.5" customHeight="1">
      <c r="B142" s="158"/>
      <c r="C142" s="82"/>
      <c r="D142" s="81"/>
      <c r="E142" s="82"/>
      <c r="F142" s="489"/>
      <c r="G142" s="490"/>
      <c r="H142" s="82"/>
      <c r="I142" s="118"/>
      <c r="J142" s="77" t="s">
        <v>120</v>
      </c>
      <c r="K142" s="200" t="str">
        <f>LOOKUP(G143,始祖牛ﾃﾞｰﾀ!$A$6:$A$6335,始祖牛ﾃﾞｰﾀ!$G$6:$G$6335)</f>
        <v>宝徳</v>
      </c>
      <c r="L142" s="225"/>
      <c r="M142" s="91" t="str">
        <f>LOOKUP(K143,始祖牛ﾃﾞｰﾀ!$A$6:$A$6335,始祖牛ﾃﾞｰﾀ!$E$6:$E$6335)</f>
        <v>宝春</v>
      </c>
      <c r="N142" s="83"/>
      <c r="O142" s="83"/>
      <c r="P142" s="83"/>
      <c r="Q142" s="83"/>
      <c r="R142" s="83"/>
      <c r="S142" s="83"/>
      <c r="T142" s="83"/>
      <c r="U142" s="83"/>
      <c r="V142" s="187"/>
      <c r="X142" s="80" t="s">
        <v>109</v>
      </c>
      <c r="Y142" s="86">
        <f>IF(AND(Y99=0,Y103=0),Y108,0)</f>
        <v>0</v>
      </c>
      <c r="Z142" s="86">
        <f>IF(AND(Y99=0,Y103=0),IF(AND(Z99=0,Z103=0),Z108,0),0)</f>
        <v>0</v>
      </c>
      <c r="AA142" s="86">
        <f>IF(AND(Y99=0,Y103=0),IF(AND(Z99=0,Z103=0),AA108,0),0)</f>
        <v>0</v>
      </c>
      <c r="AB142" s="86">
        <f>IF(AND(Y99=0,Y103=0),AB108,0)</f>
        <v>0</v>
      </c>
      <c r="AC142" s="86">
        <f>IF(AND(Y99=0,Y103=0),IF(AND(Z99=0,Z103=0),IF(AND(AA99=0,AA103=0),AC108,0),0),0)</f>
        <v>0</v>
      </c>
      <c r="AD142" s="86">
        <f>IF(AND(Y99=0,Y103=0),IF(AND(Z99=0,Z103=0),AD108,0),0)</f>
        <v>0</v>
      </c>
      <c r="AE142" s="86">
        <f>IF(AND(Y99=0,Y103=0),IF(AND(AB99=0,AB103=0),AE108,0),0)</f>
        <v>0</v>
      </c>
      <c r="AF142" s="86">
        <f>IF(AND(Y99=0,Y103=0),AF108,0)</f>
        <v>8</v>
      </c>
      <c r="AG142" s="86">
        <f>IF(AND(Y99=0,Y103=0),IF(AND(Z99=0,Z103=0),IF(AND(AA99=0,AA103=0),IF(AND(AC99=0,AC103=0),AG108,0),0),0),0)</f>
        <v>0</v>
      </c>
      <c r="AH142" s="86">
        <f>IF(AND(Y99=0,Y103=0),IF(AND(Z99=0,Z103=0),IF(AND(AA99=0,AA103=0),AH108,0),0),0)</f>
        <v>0</v>
      </c>
      <c r="AI142" s="86">
        <f>IF(AND(Y99=0,Y103=0),IF(AND(Z99=0,Z103=0),IF(AND(AD99=0,AD103=0),AI108,0),0),0)</f>
        <v>0</v>
      </c>
      <c r="AJ142" s="86">
        <f>IF(AND(Y99=0,Y103=0),IF(AND(Z99=0,Z103=0),AJ108,0),0)</f>
        <v>0</v>
      </c>
      <c r="AK142" s="86">
        <f>IF(AND(Y99=0,Y103=0),IF(AND(AB99=0,AB103=0),IF(AND(AE99=0,AE103=0),AK108,0),0),0)</f>
        <v>0</v>
      </c>
      <c r="AL142" s="86">
        <f>IF(AND(Y99=0,Y103=0),IF(AND(AB99=0,AB103=0),AL108,0),0)</f>
        <v>0</v>
      </c>
      <c r="AM142" s="86">
        <f>IF(AND(Y99=0,Y103=0),IF(AND(AF99=0,AF103=0),AM108,0),0)</f>
        <v>0</v>
      </c>
      <c r="AN142" s="86">
        <f>IF(AND(Y99=0,Y103=0),AN108,0)</f>
        <v>0</v>
      </c>
      <c r="AO142" s="86">
        <f>IF(AND(Y99=0,Y103=0),IF(AND(Z99=0,Z103=0),IF(AND(AA99=0,AA103=0),IF(AND(AC99=0,AC103=0),IF(AND(AG99=0,AG103=0),AO108,0),0),0),0),0)</f>
        <v>0</v>
      </c>
      <c r="AP142" s="86">
        <f>IF(AND(Y99=0,Y103=0),IF(AND(Z99=0,Z103=0),IF(AND(AA99=0,AA103=0),IF(AND(AC99=0,AC103=0),AP108,0),0),0),0)</f>
        <v>0</v>
      </c>
      <c r="AQ142" s="86">
        <f>IF(AND(Y99=0,Y103=0),IF(AND(Z99=0,Z103=0),IF(AND(AA99=0,AA103=0),IF(AND(AH99=0,AH103=0),AQ108,0),0),0),0)</f>
        <v>0</v>
      </c>
      <c r="AR142" s="86">
        <f>IF(AND(Y99=0,Y103=0),IF(AND(Z99=0,Z103=0),IF(AND(AA99=0,AA103=0),AR108,0),0),0)</f>
        <v>0</v>
      </c>
      <c r="AS142" s="86">
        <f>IF(AND(Y99=0,Y103=0),IF(AND(Z99=0,Z103=0),IF(AND(AD99=0,AD103=0),IF(AND(AI99=0,AI103=0),AS108,0),0),0),0)</f>
        <v>0</v>
      </c>
      <c r="AT142" s="86">
        <f>IF(AND(Y99=0,Y103=0),IF(AND(Z103=0,Z99=0),IF(AND(AD99=0,AD103=0),AT108,0),0),0)</f>
        <v>0</v>
      </c>
      <c r="AU142" s="86">
        <f>IF(AND(Y99=0,Y103=0),IF(AND(Z103=0,Z99=0),IF(AND(AJ99=0,AJ103=0),AU108,0),0),0)</f>
        <v>0</v>
      </c>
      <c r="AV142" s="86">
        <f>IF(AND(Y103=0,Y99=0),IF(AND(Z99=0,Z103=0),AV108,0),0)</f>
        <v>0</v>
      </c>
      <c r="AW142" s="86">
        <f>IF(AND(Y99=0,Y103=0),IF(AND(AB99=0,AB103=0),IF(AND(AE99=0,AE103=0),IF(AND(AK99=0,AK103=0),AW108,0),0),0),0)</f>
        <v>0</v>
      </c>
      <c r="AX142" s="86">
        <f>IF(AND(Y99=0,Y103=0),IF(AND(AB99=0,AB103=0),IF(AND(AE103=0,AE99=0),AX108,0),0),0)</f>
        <v>0</v>
      </c>
      <c r="AY142" s="86">
        <f>IF(AND(Y99=0,Y103=0),IF(AND(AB99=0,AB103=0),IF(AND(AL99=0,AL103=0),AY108,0),0),0)</f>
        <v>0</v>
      </c>
      <c r="AZ142" s="86">
        <f>IF(AND(Y103=0,Y99=0),IF(AND(AB99=0,AB103=0),AZ108,0),0)</f>
        <v>0</v>
      </c>
      <c r="BA142" s="86">
        <f>IF(AND(Y99=0,Y103=0),IF(AND(AB99=0,AB103=0),IF(AND(AF99=0,AF103=0),IF(AND(AM99=0,AM103=0),BA108,0),0),0),0)</f>
        <v>0</v>
      </c>
      <c r="BB142" s="86">
        <f>IF(AND(Y99=0,Y103=0),IF(AND(AF99=0,AF103=0),BB108,0),0)</f>
        <v>0</v>
      </c>
      <c r="BC142" s="86">
        <f>IF(AND(Y103=0,Y99=0),IF(AND(AN99=0,AN103=0),BC108,0),0)</f>
        <v>0</v>
      </c>
      <c r="BD142" s="86">
        <f>IF(AND(Y99=0,Y103=0),BD108,0)</f>
        <v>0</v>
      </c>
      <c r="BF142" s="114">
        <v>10</v>
      </c>
      <c r="BG142" s="112" t="str">
        <f>IF(OR(Y96=AH96,Z96=AH96),"",IF(OR(AA96=AH96,AB96=AH96),"",IF(OR(AC96=AH96,AD96=AH96),"",IF(OR(AE96=AH96,AF96=AH96),"",IF(AG96=AH96,"",AH96)))))</f>
        <v/>
      </c>
      <c r="BH142" s="67">
        <f>COUNTIF(Y164:BD164,BG142)</f>
        <v>22</v>
      </c>
      <c r="BI142" s="105">
        <f>SUMIF(Y164:BD164,BG142,Y176:BD176)</f>
        <v>0</v>
      </c>
      <c r="BJ142" s="133">
        <f t="shared" si="22"/>
        <v>0</v>
      </c>
      <c r="BK142" s="65">
        <f>RANK(BJ142,BJ133:BJ164)</f>
        <v>21</v>
      </c>
      <c r="BL142" s="65" t="str">
        <f t="shared" si="21"/>
        <v/>
      </c>
    </row>
    <row r="143" spans="2:64" ht="13.5" customHeight="1">
      <c r="B143" s="174"/>
      <c r="C143" s="81"/>
      <c r="D143" s="81"/>
      <c r="E143" s="82"/>
      <c r="F143" s="81"/>
      <c r="G143" s="190" t="str">
        <f>LOOKUP(C141,始祖牛ﾃﾞｰﾀ!$A$6:$A$6335,始祖牛ﾃﾞｰﾀ!$F$6:$F$6335)</f>
        <v>かみたかふく</v>
      </c>
      <c r="H143" s="84"/>
      <c r="I143" s="118"/>
      <c r="J143" s="78"/>
      <c r="K143" s="197" t="str">
        <f>LOOKUP(G143,始祖牛ﾃﾞｰﾀ!$A$6:$A$6335,始祖牛ﾃﾞｰﾀ!$F$6:$F$6335)</f>
        <v>ほうとく</v>
      </c>
      <c r="L143" s="118"/>
      <c r="M143" s="190" t="str">
        <f>LOOKUP(G143,始祖牛ﾃﾞｰﾀ!$A$6:$A$6335,始祖牛ﾃﾞｰﾀ!$I$6:$I$6335)</f>
        <v>藤花（鹿児島）</v>
      </c>
      <c r="N143" s="83"/>
      <c r="O143" s="83"/>
      <c r="P143" s="83"/>
      <c r="Q143" s="83"/>
      <c r="R143" s="83"/>
      <c r="S143" s="83"/>
      <c r="T143" s="83"/>
      <c r="U143" s="83"/>
      <c r="V143" s="187"/>
      <c r="X143" s="80" t="s">
        <v>110</v>
      </c>
      <c r="Y143" s="86">
        <f>IF(Y99=0,Y109,0)</f>
        <v>0</v>
      </c>
      <c r="Z143" s="86">
        <f>IF(AND(Y99=0,Z99=0),Z109,0)</f>
        <v>0</v>
      </c>
      <c r="AA143" s="86">
        <f>IF(Y99=0,AA109,0)</f>
        <v>0</v>
      </c>
      <c r="AB143" s="86">
        <f>IF(Y99=0,AB109,0)</f>
        <v>0</v>
      </c>
      <c r="AC143" s="86">
        <f>IF(Y99=0,IF(Z99=0,IF(AA99=0,AC109,0),0),0)</f>
        <v>0</v>
      </c>
      <c r="AD143" s="86">
        <f>IF(Y99=0,IF(Z99=0,AD109,0),0)</f>
        <v>8</v>
      </c>
      <c r="AE143" s="86">
        <f>IF(Y99=0,IF(AB99=0,AE109,0),0)</f>
        <v>0</v>
      </c>
      <c r="AF143" s="86">
        <f>IF(Y99=0,AF109,0)</f>
        <v>0</v>
      </c>
      <c r="AG143" s="86">
        <f>IF(Y99=0,IF(Z99=0,IF(AA99=0,IF(AC99=0,AG109,0),0),0),0)</f>
        <v>0</v>
      </c>
      <c r="AH143" s="86">
        <f>IF(Y99=0,IF(Z99=0,IF(AA99=0,AH109,0),0),0)</f>
        <v>0</v>
      </c>
      <c r="AI143" s="86">
        <f>IF(Y99=0,IF(Z99=0,IF(AD99=0,AI109,0),0),0)</f>
        <v>0</v>
      </c>
      <c r="AJ143" s="86">
        <f>IF(Y99=0,IF(Z99=0,AJ109,0),0)</f>
        <v>0</v>
      </c>
      <c r="AK143" s="86">
        <f>IF(Y99=0,IF(AB99=0,IF(AE99=0,AK109,0),0),0)</f>
        <v>0</v>
      </c>
      <c r="AL143" s="86">
        <f>IF(Y99=0,IF(AB99=0,AL109,0),0)</f>
        <v>0</v>
      </c>
      <c r="AM143" s="86">
        <f>IF(Y99=0,IF(AF99=0,AM109,0),0)</f>
        <v>0</v>
      </c>
      <c r="AN143" s="86">
        <f>IF(Y99=0,AN109,0)</f>
        <v>0</v>
      </c>
      <c r="AO143" s="86">
        <f>IF(Y99=0,IF(Z99=0,IF(AA99=0,IF(AC99=0,IF(AG99=0,AO109,0),0),0),0),0)</f>
        <v>0</v>
      </c>
      <c r="AP143" s="86">
        <f>IF(Y99=0,IF(Z99=0,IF(AA99=0,IF(AB99=0,AP109,0),0),0),0)</f>
        <v>0</v>
      </c>
      <c r="AQ143" s="86">
        <f>IF(Y99=0,IF(Z99=0,IF(AA99=0,IF(AH99=0,AQ109,0),0),0),0)</f>
        <v>0</v>
      </c>
      <c r="AR143" s="86">
        <f>IF(Y99=0,IF(Z99=0,IF(AA99=0,AR109,0),0),0)</f>
        <v>0</v>
      </c>
      <c r="AS143" s="86">
        <f>IF(Y99=0,IF(Z99=0,IF(AD99=0,IF(AG99=0,IF(AH99=0,AS109,0),0),0),0),0)</f>
        <v>0</v>
      </c>
      <c r="AT143" s="86">
        <f>IF(Y99=0,IF(Z99=0,IF(AD99=0,AT109,0),0),0)</f>
        <v>0</v>
      </c>
      <c r="AU143" s="86">
        <f>IF(Y99=0,IF(Z99=0,IF(AJ99=0,AU109,0),0),0)</f>
        <v>0</v>
      </c>
      <c r="AV143" s="86">
        <f>IF(Y99=0,IF(Z99=0,AV109,0),0)</f>
        <v>0</v>
      </c>
      <c r="AW143" s="86">
        <f>IF(Y99=0,IF(AB99=0,IF(AE99=0,IF(AK99=0,AW109,0),0),0),0)</f>
        <v>0</v>
      </c>
      <c r="AX143" s="86">
        <f>IF(Y99=0,IF(AB99=0,IF(AD99=0,AX109,0),0),0)</f>
        <v>0</v>
      </c>
      <c r="AY143" s="86">
        <f>IF(Y99=0,IF(AB99=0,IF(AL99=0,AY109,0),0),0)</f>
        <v>0</v>
      </c>
      <c r="AZ143" s="86">
        <f>IF(Y99=0,IF(AB99=0,AZ109,0),0)</f>
        <v>0</v>
      </c>
      <c r="BA143" s="86">
        <f>IF(Y99=0,IF(AF99=0,IF(AM99=0,BA109,0),0),0)</f>
        <v>0</v>
      </c>
      <c r="BB143" s="86">
        <f>IF(Y99=0,IF(AF99=0,IF(AM99=0,BB109,0),0),0)</f>
        <v>0</v>
      </c>
      <c r="BC143" s="86">
        <f>IF(Y99=0,IF(AN99=0,BC109,0),0)</f>
        <v>0</v>
      </c>
      <c r="BD143" s="86">
        <f>IF(Y99=0,BD109,0)</f>
        <v>0</v>
      </c>
      <c r="BF143" s="114">
        <v>11</v>
      </c>
      <c r="BG143" s="112" t="str">
        <f>IF(OR(Y96=AI96,Z96=AI96),"",IF(OR(AA96=AI96,AB96=AI96),"",IF(OR(AC96=AI96,AD96=AI96),"",IF(OR(AE96=AI96,AF96=AI96),"",IF(OR(AG96=AI96,AH96=AI96),"",AI96)))))</f>
        <v>だい８けだか</v>
      </c>
      <c r="BH143" s="67">
        <f>COUNTIF(Y164:BD164,BG143)</f>
        <v>0</v>
      </c>
      <c r="BI143" s="105">
        <f>SUMIF(Y164:BD164,BG143,Y176:BD176)</f>
        <v>0</v>
      </c>
      <c r="BJ143" s="133">
        <f t="shared" si="22"/>
        <v>21</v>
      </c>
      <c r="BK143" s="65">
        <f>RANK(BJ143,BJ133:BJ164)</f>
        <v>11</v>
      </c>
      <c r="BL143" s="65" t="str">
        <f t="shared" si="21"/>
        <v/>
      </c>
    </row>
    <row r="144" spans="2:64" ht="13.5" customHeight="1">
      <c r="B144" s="158"/>
      <c r="C144" s="109"/>
      <c r="D144" s="81"/>
      <c r="E144" s="82"/>
      <c r="F144" s="76"/>
      <c r="G144" s="170"/>
      <c r="H144" s="223" t="s">
        <v>110</v>
      </c>
      <c r="I144" s="199" t="str">
        <f>LOOKUP(C141,始祖牛ﾃﾞｰﾀ!$A$6:$A$6335,始祖牛ﾃﾞｰﾀ!$I$6:$I$6335)</f>
        <v>宝勝</v>
      </c>
      <c r="J144" s="77" t="s">
        <v>121</v>
      </c>
      <c r="K144" s="200" t="str">
        <f>LOOKUP(I145,始祖牛ﾃﾞｰﾀ!$A$6:$A$6335,始祖牛ﾃﾞｰﾀ!$E$6:$E$6335)</f>
        <v>第８気高</v>
      </c>
      <c r="L144" s="225"/>
      <c r="M144" s="91" t="str">
        <f>LOOKUP(K145,始祖牛ﾃﾞｰﾀ!$A$6:$A$6335,始祖牛ﾃﾞｰﾀ!$E$6:$E$6335)</f>
        <v>気高</v>
      </c>
      <c r="N144" s="83"/>
      <c r="O144" s="83"/>
      <c r="P144" s="83"/>
      <c r="Q144" s="83"/>
      <c r="R144" s="83"/>
      <c r="S144" s="83"/>
      <c r="T144" s="83"/>
      <c r="U144" s="83"/>
      <c r="V144" s="187"/>
      <c r="X144" s="80" t="s">
        <v>111</v>
      </c>
      <c r="Y144" s="86">
        <f>IF(AND(Y101=0,Y104=0),Y110,0)</f>
        <v>0</v>
      </c>
      <c r="Z144" s="86">
        <f>IF(AND(Y101=0,Y104=0),IF(AND(Z101=0,Z104=0),Z110,0),0)</f>
        <v>0</v>
      </c>
      <c r="AA144" s="86">
        <f>IF(AND(Y101=0,Y104=0),IF(AND(Z101=0,Z104=0),IF(AND(AA101=0,AA104=0),AA110,0),0),0)</f>
        <v>0</v>
      </c>
      <c r="AB144" s="86">
        <f>IF(AND(Y101=0,Y104=0),AB110,0)</f>
        <v>0</v>
      </c>
      <c r="AC144" s="86">
        <f>IF(AND(Y101=0,Y104=0),IF(AND(Z101=0,Z104=0),IF(AND(AA101=0,AA104=0),AC110,0),0),0)</f>
        <v>0</v>
      </c>
      <c r="AD144" s="86">
        <f>IF(AND(Y101=0,Y104=0),IF(AND(Z101=0,Z104=0),AD110,0),0)</f>
        <v>0</v>
      </c>
      <c r="AE144" s="86">
        <f>IF(AND(Y101=0,Y104=0),IF(AND(AB101=0,AB104=0),AE110,0),0)</f>
        <v>0</v>
      </c>
      <c r="AF144" s="86">
        <f>IF(AND(Y101=0,Y104=0),AF110,0)</f>
        <v>0</v>
      </c>
      <c r="AG144" s="86">
        <f>IF(AND(Y101=0,Y104=0),IF(AND(Z101=0,Z104=0),IF(AND(AA101=0,AA104=0),IF(AND(AC101=0,AC104=0),AG110,0),0),0),0)</f>
        <v>0</v>
      </c>
      <c r="AH144" s="86">
        <f>IF(AND(Y101=0,Y104=0),IF(AND(Z101=0,Z104=0),IF(AND(AA101=0,AA104=0),AH110,0),0),0)</f>
        <v>0</v>
      </c>
      <c r="AI144" s="86">
        <f>IF(AND(Y101=0,Y104=0),IF(AND(Z101=0,Z104=0),IF(AND(AD101=0,AD104=0),AI110,0),0),0)</f>
        <v>0</v>
      </c>
      <c r="AJ144" s="86">
        <f>IF(AND(Y101=0,Y104=0),IF(AND(Z101=0,Z104=0),AJ110,0),0)</f>
        <v>0</v>
      </c>
      <c r="AK144" s="86">
        <f>IF(AND(Y101=0,Y104=0),IF(AND(AB101=0,AB104=0),IF(AND(AE101=0,AE104=0),AK110,0),0),0)</f>
        <v>0</v>
      </c>
      <c r="AL144" s="86">
        <f>IF(AND(Y101=0,Y104=0),IF(AND(AB101=0,AB104=0),AL110,0),0)</f>
        <v>0</v>
      </c>
      <c r="AM144" s="86">
        <f>IF(AND(Y101=0,Y104=0),IF(AND(AF101=0,AF104=0),AM110,0),0)</f>
        <v>0</v>
      </c>
      <c r="AN144" s="86">
        <f>IF(AND(Y101=0,Y104=0),AN110,0)</f>
        <v>0</v>
      </c>
      <c r="AO144" s="86">
        <f>IF(AND(Y101=0,Y104=0),IF(AND(Z101=0,Z104=0),IF(AND(AA101=0,AA104=0),IF(AND(AC101=0,AC104=0),IF(AND(AG101=0,AG104=0),AO110,0),0),0),0),0)</f>
        <v>0</v>
      </c>
      <c r="AP144" s="86">
        <f>IF(AND(Y101=0,Y104=0),IF(AND(Z101=0,Z104=0),IF(AND(AA101=0,AA104=0),IF(AND(AC101=0,AC104=0),AP110,0),0),0),0)</f>
        <v>0</v>
      </c>
      <c r="AQ144" s="86">
        <f>IF(AND(Y101=0,Y104=0),IF(AND(Z101=0,Z104=0),IF(AND(AD101=0,AD104=0),IF(AND(AH101=0,AH104=0),AQ110,0),0),0),0)</f>
        <v>0</v>
      </c>
      <c r="AR144" s="86">
        <f>IF(AND(Y101=0,Y104=0),IF(AND(Z101=0,Z104=0),IF(AND(AA101=0,AA104=0),AR110,0),0),0)</f>
        <v>0</v>
      </c>
      <c r="AS144" s="86">
        <f>IF(AND(Y101=0,Y104=0),IF(AND(Z101=0,Z104=0),IF(AND(AD101=0,AD104=0),IF(AND(AI101=0,AI104=0),AS110,0),0),0),0)</f>
        <v>0</v>
      </c>
      <c r="AT144" s="86">
        <f>IF(AND(Y101=0,Y104=0),IF(AND(Z104=0,Z101=0),IF(AND(AD101=0,AD104=0),AT110,0),0),0)</f>
        <v>0</v>
      </c>
      <c r="AU144" s="86">
        <f>IF(AND(Y101=0,Y104=0),IF(AND(AN101=0,AN104=0),AU110,0),0)</f>
        <v>0</v>
      </c>
      <c r="AV144" s="86">
        <f>IF(AND(Y104=0,Y101=0),IF(AND(Z101=0,Z104=0),AV110,0),0)</f>
        <v>0</v>
      </c>
      <c r="AW144" s="86">
        <f>IF(AND(Y101=0,Y104=0),IF(AND(AB101=0,AB104=0),IF(AND(AE101=0,AE104=0),IF(AND(AK101=0,AK104=0),AW110,0),0),0),0)</f>
        <v>10</v>
      </c>
      <c r="AX144" s="86">
        <f>IF(AND(Y101=0,Y104=0),IF(AND(AB101=0,AB104=0),IF(AND(AE104=0,AE101=0),AX110,0),0),0)</f>
        <v>0</v>
      </c>
      <c r="AY144" s="86">
        <f>IF(AND(Y101=0,Y104=0),IF(AND(AB101=0,AB104=0),IF(AND(AL101=0,AL104=0),AY110,0),0),0)</f>
        <v>0</v>
      </c>
      <c r="AZ144" s="86">
        <f>IF(AND(Y101=0,Y104=0),IF(AND(AB101=0,AB104=0),AZ110,0),0)</f>
        <v>0</v>
      </c>
      <c r="BA144" s="86">
        <f>IF(AND(Y101=0,Y104=0),IF(AND(AB101=0,AB104=0),IF(AND(AF101=0,AF104=0),IF(AND(AM101=0,AM104=0),BA110,0),0),0),0)</f>
        <v>10</v>
      </c>
      <c r="BB144" s="86">
        <f>IF(AND(Y101=0,Y104=0),IF(AND(AF101=0,AF104=0),BB110,0),0)</f>
        <v>0</v>
      </c>
      <c r="BC144" s="86">
        <f>IF(AND(Y104=0,Y101=0),IF(AND(AN101=0,AN104=0),BC110,0),0)</f>
        <v>0</v>
      </c>
      <c r="BD144" s="86">
        <f>IF(AND(Y101=0,Y104=0),BD110,0)</f>
        <v>0</v>
      </c>
      <c r="BF144" s="114">
        <v>12</v>
      </c>
      <c r="BG144" s="112" t="str">
        <f>IF(OR(Y96=AJ96,Z96=AJ96),"",IF(OR(AA96=AJ96,AB96=AJ96),"",IF(OR(AC96=AJ96,AD96=AJ96),"",IF(OR(AE96=AJ96,AF96=AJ96),"",IF(OR(AG96=AJ96,AH96=AJ96),"",IF(AI96=AJ96,"",AJ96))))))</f>
        <v>ふくはな５</v>
      </c>
      <c r="BH144" s="67">
        <f>COUNTIF(Y164:BD164,BG144)</f>
        <v>0</v>
      </c>
      <c r="BI144" s="105">
        <f>SUMIF(Y164:BD164,BG144,Y176:BD176)</f>
        <v>0</v>
      </c>
      <c r="BJ144" s="133">
        <f t="shared" si="22"/>
        <v>20</v>
      </c>
      <c r="BK144" s="65">
        <f>RANK(BJ144,BJ133:BJ164)</f>
        <v>12</v>
      </c>
      <c r="BL144" s="65" t="str">
        <f t="shared" si="21"/>
        <v/>
      </c>
    </row>
    <row r="145" spans="1:64" ht="13.5" customHeight="1">
      <c r="B145" s="158"/>
      <c r="C145" s="81"/>
      <c r="D145" s="81"/>
      <c r="E145" s="82"/>
      <c r="F145" s="81"/>
      <c r="G145" s="82"/>
      <c r="H145" s="88"/>
      <c r="I145" s="191" t="str">
        <f>LOOKUP(C141,始祖牛ﾃﾞｰﾀ!$A$6:$A$6335,始祖牛ﾃﾞｰﾀ!$H$6:$H$6335)</f>
        <v>ほうしょう</v>
      </c>
      <c r="J145" s="78"/>
      <c r="K145" s="197" t="str">
        <f>LOOKUP(I145,始祖牛ﾃﾞｰﾀ!$A$6:$A$6335,始祖牛ﾃﾞｰﾀ!$D$6:$D$6335)</f>
        <v>だい８けだか</v>
      </c>
      <c r="L145" s="118"/>
      <c r="M145" s="190" t="str">
        <f>LOOKUP(I145,始祖牛ﾃﾞｰﾀ!$A$6:$A$6335,始祖牛ﾃﾞｰﾀ!$G$6:$G$6335)</f>
        <v>気高</v>
      </c>
      <c r="N145" s="83"/>
      <c r="O145" s="83"/>
      <c r="P145" s="83"/>
      <c r="Q145" s="83"/>
      <c r="R145" s="83"/>
      <c r="S145" s="83"/>
      <c r="T145" s="83"/>
      <c r="U145" s="83"/>
      <c r="V145" s="187"/>
      <c r="X145" s="80" t="s">
        <v>112</v>
      </c>
      <c r="Y145" s="86">
        <f>IF(Y101=0,Y111,0)</f>
        <v>0</v>
      </c>
      <c r="Z145" s="86">
        <f>IF(AND(Y101=0,Z101=0),Z111,0)</f>
        <v>0</v>
      </c>
      <c r="AA145" s="86">
        <f>IF(AND(Y101=0,Z101=0),IF(AA101=0,AA111,0),0)</f>
        <v>0</v>
      </c>
      <c r="AB145" s="86">
        <f>IF(AND(Y101=0,AB101=0),AB111,0)</f>
        <v>0</v>
      </c>
      <c r="AC145" s="86">
        <f>IF(AND(Y101=0,Z101=0),IF(AA101=0,AC111,0),0)</f>
        <v>0</v>
      </c>
      <c r="AD145" s="86">
        <f>IF(AND(Y101=0,Z101=0),AD111,0)</f>
        <v>0</v>
      </c>
      <c r="AE145" s="86">
        <f>IF(AND(Y101=0,AB101=0),AE111,0)</f>
        <v>0</v>
      </c>
      <c r="AF145" s="86">
        <f>IF(Y101=0,AF111,0)</f>
        <v>0</v>
      </c>
      <c r="AG145" s="86">
        <f>IF(AND(Y101=0,Z101=0),IF(AND(AA101=0,AC101=0),AG111,0),0)</f>
        <v>0</v>
      </c>
      <c r="AH145" s="86">
        <f>IF(Y101=0,IF(Z101=0,IF(AA101=0,AH111,0),0),0)</f>
        <v>0</v>
      </c>
      <c r="AI145" s="86">
        <f>IF(Y101=0,IF(Z101=0,IF(AD101=0,AI111,0),0),0)</f>
        <v>0</v>
      </c>
      <c r="AJ145" s="86">
        <f>IF(Y101=0,IF(Z101=0,AJ111,0),0)</f>
        <v>0</v>
      </c>
      <c r="AK145" s="86">
        <f>IF(Y101=0,IF(AB101=0,IF(AE101=0,AK111,0),0),0)</f>
        <v>0</v>
      </c>
      <c r="AL145" s="86">
        <f>IF(Y101=0,IF(AB101=0,AL111,0),0)</f>
        <v>0</v>
      </c>
      <c r="AM145" s="86">
        <f>IF(AND(Y101=0,AF101=0),AM111,0)</f>
        <v>0</v>
      </c>
      <c r="AN145" s="86">
        <f>IF(Y101=0,AN111,0)</f>
        <v>0</v>
      </c>
      <c r="AO145" s="86">
        <f>IF(Y101=0,IF(Z101=0,IF(AA101=0,IF(AC101=0,IF(AG101=0,AO111,0),0),0),0),0)</f>
        <v>0</v>
      </c>
      <c r="AP145" s="86">
        <f>IF(Y101=0,IF(Z101=0,IF(AA101=0,IF(AB101=0,AP111,0),0),0),0)</f>
        <v>0</v>
      </c>
      <c r="AQ145" s="86">
        <f>IF(Y101=0,IF(Z101=0,IF(AA101=0,IF(AH101=0,AQ111,0),0),0),0)</f>
        <v>0</v>
      </c>
      <c r="AR145" s="86">
        <f>IF(Y101=0,IF(Z101=0,IF(AA101=0,AR111,0),0),0)</f>
        <v>0</v>
      </c>
      <c r="AS145" s="86">
        <f>IF(Y101=0,IF(Z101=0,IF(AD101=0,IF(AG101=0,IF(AH101=0,AS111,0),0),0),0),0)</f>
        <v>0</v>
      </c>
      <c r="AT145" s="86">
        <f>IF(Y101=0,IF(Z101=0,IF(AD101=0,AT111,0),0),0)</f>
        <v>0</v>
      </c>
      <c r="AU145" s="86">
        <f>IF(Y101=0,IF(Z101=0,IF(AJ101=0,AU111,0),0),0)</f>
        <v>0</v>
      </c>
      <c r="AV145" s="86">
        <f>IF(Y101=0,IF(Z101=0,AV111,0),0)</f>
        <v>0</v>
      </c>
      <c r="AW145" s="86">
        <f>IF(Y101=0,IF(AB101=0,IF(AE101=0,IF(AK101=0,AW111,0),0),0),0)</f>
        <v>0</v>
      </c>
      <c r="AX145" s="86">
        <f>IF(Y101=0,IF(AB101=0,IF(AE101=0,AX111,0),0),0)</f>
        <v>0</v>
      </c>
      <c r="AY145" s="86">
        <f>IF(Y101=0,IF(AB101=0,IF(AL101=0,AY111,0),0),0)</f>
        <v>0</v>
      </c>
      <c r="AZ145" s="86">
        <f>IF(Y101=0,IF(AB101=0,AZ111,0),0)</f>
        <v>0</v>
      </c>
      <c r="BA145" s="86">
        <f>IF(Y101=0,IF(AF101=0,IF(AM101=0,BA111,0),0),0)</f>
        <v>0</v>
      </c>
      <c r="BB145" s="86">
        <f>IF(Y101=0,IF(AF101=0,IF(AM101=0,BB111,0),0),0)</f>
        <v>0</v>
      </c>
      <c r="BC145" s="86">
        <f>IF(Y101=0,IF(AN101=0,BC111,0),0)</f>
        <v>0</v>
      </c>
      <c r="BD145" s="86">
        <f>IF(Y101=0,BD111,0)</f>
        <v>0</v>
      </c>
      <c r="BF145" s="114">
        <v>13</v>
      </c>
      <c r="BG145" s="112" t="str">
        <f>IF(OR(Y96=AK96,Z96=AK96),"",IF(OR(AA96=AK96,AB96=AK96),"",IF(OR(AC96=AK96,AD96=AK96),"",IF(OR(AE96=AK96,AF96=AK96),"",IF(OR(AG96=AK96,AH96=AK96),"",IF(OR(AI96=AK96,AJ96=AK96),"",AK96))))))</f>
        <v>やすみどい</v>
      </c>
      <c r="BH145" s="67">
        <f>COUNTIF(Y164:BD164,BG145)</f>
        <v>0</v>
      </c>
      <c r="BI145" s="105">
        <f>SUMIF(Y164:BD164,BG145,Y176:BD176)</f>
        <v>0</v>
      </c>
      <c r="BJ145" s="133">
        <f t="shared" si="22"/>
        <v>19</v>
      </c>
      <c r="BK145" s="65">
        <f>RANK(BJ145,BJ133:BJ164)</f>
        <v>13</v>
      </c>
      <c r="BL145" s="65" t="str">
        <f t="shared" si="21"/>
        <v/>
      </c>
    </row>
    <row r="146" spans="1:64" ht="13.5" customHeight="1">
      <c r="B146" s="158"/>
      <c r="C146" s="81"/>
      <c r="D146" s="81"/>
      <c r="E146" s="82"/>
      <c r="F146" s="81"/>
      <c r="G146" s="82"/>
      <c r="H146" s="82"/>
      <c r="I146" s="118"/>
      <c r="J146" s="77" t="s">
        <v>122</v>
      </c>
      <c r="K146" s="200" t="str">
        <f>LOOKUP(C141,始祖牛ﾃﾞｰﾀ!$A$6:$A$6335,始祖牛ﾃﾞｰﾀ!$K$6:$K$6335)</f>
        <v>金水９</v>
      </c>
      <c r="L146" s="225"/>
      <c r="M146" s="91" t="str">
        <f>LOOKUP(K147,始祖牛ﾃﾞｰﾀ!$A$6:$A$6335,始祖牛ﾃﾞｰﾀ!$E$6:$E$6335)</f>
        <v>第５栄光</v>
      </c>
      <c r="N146" s="83"/>
      <c r="O146" s="83"/>
      <c r="P146" s="83"/>
      <c r="Q146" s="83"/>
      <c r="R146" s="83"/>
      <c r="S146" s="83"/>
      <c r="T146" s="83"/>
      <c r="U146" s="83"/>
      <c r="V146" s="187"/>
      <c r="X146" s="80" t="s">
        <v>113</v>
      </c>
      <c r="Y146" s="86">
        <f>IF(Y105=0,Y112,0)</f>
        <v>0</v>
      </c>
      <c r="Z146" s="86">
        <f>IF(AND(Y105=0,Z105=0),Z112,0)</f>
        <v>0</v>
      </c>
      <c r="AA146" s="86">
        <f>IF(AND(Y105=0,Z105=0),IF(AA105=0,AA112,0),0)</f>
        <v>0</v>
      </c>
      <c r="AB146" s="86">
        <f>IF(AND(Y105=0,AB105=0),AB112,0)</f>
        <v>0</v>
      </c>
      <c r="AC146" s="86">
        <f>IF(Y105=0,IF(Z105=0,IF(AA105=0,AC112,0),0),0)</f>
        <v>0</v>
      </c>
      <c r="AD146" s="86">
        <f>IF(Y105=0,IF(Z105=0,AD112,0),0)</f>
        <v>0</v>
      </c>
      <c r="AE146" s="86">
        <f>IF(Y105=0,IF(AB105=0,AE112,0),0)</f>
        <v>0</v>
      </c>
      <c r="AF146" s="86">
        <f>IF(Y105=0,AF112,0)</f>
        <v>0</v>
      </c>
      <c r="AG146" s="86">
        <f>IF(Y105=0,IF(Z105=0,IF(AA105=0,IF(AC105=0,AG112,0),0),0),0)</f>
        <v>0</v>
      </c>
      <c r="AH146" s="86">
        <f>IF(Y105=0,IF(Z105=0,IF(AA105=0,AH112,0),0),0)</f>
        <v>0</v>
      </c>
      <c r="AI146" s="86">
        <f>IF(Y105=0,IF(Z105=0,IF(AD105=0,AI112,0),0),0)</f>
        <v>0</v>
      </c>
      <c r="AJ146" s="86">
        <f>IF(Y105=0,IF(Z105=0,AJ112,0),0)</f>
        <v>0</v>
      </c>
      <c r="AK146" s="86">
        <f>IF(Y105=0,IF(AB105=0,IF(AE105=0,AK112,0),0),0)</f>
        <v>0</v>
      </c>
      <c r="AL146" s="86">
        <f>IF(Y105=0,IF(AB105=0,AL112,0),0)</f>
        <v>0</v>
      </c>
      <c r="AM146" s="86">
        <f>IF(Y105=0,IF(AF105=0,AM112,0),0)</f>
        <v>0</v>
      </c>
      <c r="AN146" s="86">
        <f>IF(Y105=0,AN112,0)</f>
        <v>0</v>
      </c>
      <c r="AO146" s="86">
        <f>IF(Y105=0,IF(Z105=0,IF(AA105=0,IF(AC105=0,IF(AG105=0,AO112,0),0),0),0),0)</f>
        <v>0</v>
      </c>
      <c r="AP146" s="86">
        <f>IF(Y105=0,IF(Z105=0,IF(AA105=0,IF(AB105=0,AP112,0),0),0),0)</f>
        <v>0</v>
      </c>
      <c r="AQ146" s="86">
        <f>IF(Y105=0,IF(Z105=0,IF(AA105=0,IF(AH105=0,AQ112,0),0),0),0)</f>
        <v>0</v>
      </c>
      <c r="AR146" s="86">
        <f>IF(Y105=0,IF(Z105=0,IF(AA105=0,AR112,0),0),0)</f>
        <v>0</v>
      </c>
      <c r="AS146" s="86">
        <f>IF(Y105=0,IF(Z105=0,IF(AD105=0,IF(AI105=0,IF(AS105=0,AS112,0),0),0),0),0)</f>
        <v>10</v>
      </c>
      <c r="AT146" s="86">
        <f>IF(Y105=0,IF(Z105=0,IF(AD105=0,AT112,0),0),0)</f>
        <v>10</v>
      </c>
      <c r="AU146" s="86">
        <f>IF(Y105=0,IF(Z105=0,IF(AJ105=0,AU112,0),0),0)</f>
        <v>0</v>
      </c>
      <c r="AV146" s="86">
        <f>IF(Y105=0,IF(Z105=0,AV112,0),0)</f>
        <v>0</v>
      </c>
      <c r="AW146" s="86">
        <f>IF(Y105=0,IF(AB105=0,IF(AE105=0,IF(AK105=0,AW112,0),0),0),0)</f>
        <v>0</v>
      </c>
      <c r="AX146" s="86">
        <f>IF(Y105=0,IF(AB105=0,IF(AD105=0,AX112,0),0),0)</f>
        <v>0</v>
      </c>
      <c r="AY146" s="86">
        <f>IF(Y105=0,IF(AB105=0,IF(AL105=0,AY112,0),0),0)</f>
        <v>0</v>
      </c>
      <c r="AZ146" s="86">
        <f>IF(Y105=0,IF(AB105=0,AZ112,0),0)</f>
        <v>0</v>
      </c>
      <c r="BA146" s="86">
        <f>IF(Y105=0,IF(AF105=0,IF(AM105=0,BA112,0),0),0)</f>
        <v>0</v>
      </c>
      <c r="BB146" s="86">
        <f>IF(Y105=0,IF(AF105=0,IF(AM105=0,BB112,0),0),0)</f>
        <v>0</v>
      </c>
      <c r="BC146" s="86">
        <f>IF(Y105=0,IF(AN105=0,BC112,0),0)</f>
        <v>0</v>
      </c>
      <c r="BD146" s="86">
        <f>IF(Y105=0,BD112,0)</f>
        <v>0</v>
      </c>
      <c r="BF146" s="114">
        <v>14</v>
      </c>
      <c r="BG146" s="112" t="str">
        <f>IF(OR(Y96=AL96,Z96=AL96),"",IF(OR(AA96=AL96,AB96=AL96),"",IF(OR(AC96=AL96,AD96=AL96),"",IF(OR(AE96=AL96,AF96=AL96),"",IF(OR(AG96=AL96,AH96=AL96),"",IF(OR(AI96=AL96,AJ96=AL96),"",IF(AK96=AL96,"",AL96)))))))</f>
        <v>ほうとく</v>
      </c>
      <c r="BH146" s="67">
        <f>COUNTIF(Y164:BD164,BG146)</f>
        <v>0</v>
      </c>
      <c r="BI146" s="105">
        <f>SUMIF(Y164:BD164,BG146,Y176:BD176)</f>
        <v>0</v>
      </c>
      <c r="BJ146" s="133">
        <f t="shared" si="22"/>
        <v>18</v>
      </c>
      <c r="BK146" s="65">
        <f>RANK(BJ146,BJ133:BJ164)</f>
        <v>14</v>
      </c>
      <c r="BL146" s="65" t="str">
        <f t="shared" si="21"/>
        <v/>
      </c>
    </row>
    <row r="147" spans="1:64" ht="13.5" customHeight="1">
      <c r="B147" s="486" t="s">
        <v>146</v>
      </c>
      <c r="C147" s="110"/>
      <c r="D147" s="88"/>
      <c r="E147" s="84"/>
      <c r="F147" s="88"/>
      <c r="G147" s="84"/>
      <c r="H147" s="84"/>
      <c r="I147" s="118"/>
      <c r="J147" s="78"/>
      <c r="K147" s="196" t="str">
        <f>LOOKUP(C141,始祖牛ﾃﾞｰﾀ!$A$6:$A$6335,始祖牛ﾃﾞｰﾀ!$J$6:$J$6335)</f>
        <v>きんすい９</v>
      </c>
      <c r="L147" s="118"/>
      <c r="M147" s="190" t="str">
        <f>LOOKUP(C141,始祖牛ﾃﾞｰﾀ!$A$6:$A$6335,始祖牛ﾃﾞｰﾀ!$L$6:$L$6335)</f>
        <v>とよかわ</v>
      </c>
      <c r="N147" s="83"/>
      <c r="O147" s="83"/>
      <c r="P147" s="83"/>
      <c r="Q147" s="83"/>
      <c r="R147" s="83"/>
      <c r="S147" s="83"/>
      <c r="T147" s="83"/>
      <c r="U147" s="83"/>
      <c r="V147" s="187"/>
      <c r="X147" s="80" t="s">
        <v>114</v>
      </c>
      <c r="Y147" s="86">
        <f>Y113</f>
        <v>0</v>
      </c>
      <c r="Z147" s="86">
        <f>IF(Y113=0,Z113,0)</f>
        <v>0</v>
      </c>
      <c r="AA147" s="86">
        <f>IF(Y113=0,IF(Z113=0,AA113,0),0)</f>
        <v>0</v>
      </c>
      <c r="AB147" s="86">
        <f>IF(Y113=0,AB113,0)</f>
        <v>0</v>
      </c>
      <c r="AC147" s="86">
        <f>IF(Y113=0,IF(Z113=0,IF(AA113=0,AC113,0),0),0)</f>
        <v>0</v>
      </c>
      <c r="AD147" s="86">
        <f>IF(Y113=0,IF(Z113=0,AD113,0),0)</f>
        <v>0</v>
      </c>
      <c r="AE147" s="86">
        <f>IF(Y113=0,IF(AB113=0,AE113,0),0)</f>
        <v>0</v>
      </c>
      <c r="AF147" s="86">
        <f>IF(Y113=0,AF113,0)</f>
        <v>0</v>
      </c>
      <c r="AG147" s="86">
        <f>IF(Y113=0,IF(Z113=0,IF(AA113=0,IF(AC113=0,AG113,0),0),0),0)</f>
        <v>0</v>
      </c>
      <c r="AH147" s="86">
        <f>IF(Y113=0,IF(Z113=0,IF(AA113=0,AH113,0),0),0)</f>
        <v>0</v>
      </c>
      <c r="AI147" s="86">
        <f>IF(Y113=0,IF(Z113=0,IF(AD113=0,AI113,0),0),0)</f>
        <v>0</v>
      </c>
      <c r="AJ147" s="86">
        <f>IF(Y113=0,IF(Z113=0,AJ113,0),0)</f>
        <v>0</v>
      </c>
      <c r="AK147" s="86">
        <f>IF(Y113=0,IF(AB113=0,IF(AE113=0,AK113,0),0),0)</f>
        <v>0</v>
      </c>
      <c r="AL147" s="86">
        <f>IF(Y113=0,IF(AB113=0,AL113,0),0)</f>
        <v>0</v>
      </c>
      <c r="AM147" s="86">
        <f>IF(Y113=0,IF(AF113=0,AM113,0),0)</f>
        <v>0</v>
      </c>
      <c r="AN147" s="86">
        <f>IF(Y113=0,AN113,0)</f>
        <v>0</v>
      </c>
      <c r="AO147" s="86">
        <f>IF(Y113=0,IF(Z113=0,IF(AA113=0,IF(AC113=0,IF(AG113=0,AO113,0),0),0),0),0)</f>
        <v>0</v>
      </c>
      <c r="AP147" s="86">
        <f>IF(Y113=0,IF(Z113=0,IF(AA113=0,IF(AB113=0,AP113,0),0),0),0)</f>
        <v>0</v>
      </c>
      <c r="AQ147" s="86">
        <f>IF(Y113=0,IF(Z113=0,IF(AA113=0,IF(AH113=0,AQ113,0),0),0),0)</f>
        <v>0</v>
      </c>
      <c r="AR147" s="86">
        <f>IF(Y113=0,IF(Z113=0,IF(AA113=0,AR113,0),0),0)</f>
        <v>0</v>
      </c>
      <c r="AS147" s="86">
        <f>IF(Y113=0,IF(Z113=0,IF(AD113=0,IF(AG113=0,IF(AH113=0,AS113,0),0),0),0),0)</f>
        <v>0</v>
      </c>
      <c r="AT147" s="86">
        <f>IF(Y113=0,IF(Z113=0,IF(AD113=0,AT113,0),0),0)</f>
        <v>0</v>
      </c>
      <c r="AU147" s="86">
        <f>IF(Y113=0,IF(Z113=0,IF(AJ113=0,AU113,0),0),0)</f>
        <v>0</v>
      </c>
      <c r="AV147" s="86">
        <f>IF(Y113=0,IF(Z113=0,AV113,0),0)</f>
        <v>0</v>
      </c>
      <c r="AW147" s="86">
        <f>IF(Y113=0,IF(AB113=0,IF(AE113=0,IF(AK113=0,AW113,0),0),0),0)</f>
        <v>0</v>
      </c>
      <c r="AX147" s="86">
        <f>IF(Y113=0,IF(AB113=0,IF(AD113=0,AX113,0),0),0)</f>
        <v>0</v>
      </c>
      <c r="AY147" s="86">
        <f>IF(Y113=0,IF(AB113=0,IF(AL113=0,AY113,0),0),0)</f>
        <v>0</v>
      </c>
      <c r="AZ147" s="86">
        <f>IF(Y113=0,IF(AB113=0,AZ113,0),0)</f>
        <v>0</v>
      </c>
      <c r="BA147" s="86">
        <f>IF(Y113=0,IF(AF113=0,IF(AM113=0,BA113,0),0),0)</f>
        <v>0</v>
      </c>
      <c r="BB147" s="86">
        <f>IF(Y113=0,IF(AF113=0,IF(AM113=0,BB113,0),0),0)</f>
        <v>0</v>
      </c>
      <c r="BC147" s="86">
        <f>IF(Y113=0,IF(AN113=0,BC113,0),0)</f>
        <v>0</v>
      </c>
      <c r="BD147" s="86">
        <f>IF(Y113=0,BD113,0)</f>
        <v>0</v>
      </c>
      <c r="BF147" s="114">
        <v>15</v>
      </c>
      <c r="BG147" s="112" t="str">
        <f>IF(OR(Y96=AM96,Z96=AM96),"",IF(OR(AA96=AM96,AB96=AM96),"",IF(OR(AC96=AM96,AD96=AM96),"",IF(OR(AE96=AM96,AF96=AM96),"",IF(OR(AG96=AM96,AH96=AM96),"",IF(OR(AI96=AM96,AJ96=AM96),"",IF(OR(AK96=AM96,AL96=AM96),"",AM96)))))))</f>
        <v/>
      </c>
      <c r="BH147" s="67">
        <f>COUNTIF(Y164:BD164,BG147)</f>
        <v>22</v>
      </c>
      <c r="BI147" s="105">
        <f>SUMIF(Y164:BD164,BG147,Y176:BD176)</f>
        <v>0</v>
      </c>
      <c r="BJ147" s="133">
        <f t="shared" si="22"/>
        <v>0</v>
      </c>
      <c r="BK147" s="65">
        <f>RANK(BJ147,BJ133:BJ164)</f>
        <v>21</v>
      </c>
      <c r="BL147" s="65" t="str">
        <f t="shared" si="21"/>
        <v/>
      </c>
    </row>
    <row r="148" spans="1:64" ht="13.5" customHeight="1">
      <c r="B148" s="486"/>
      <c r="C148" s="109"/>
      <c r="D148" s="81" t="s">
        <v>101</v>
      </c>
      <c r="E148" s="64"/>
      <c r="F148" s="81" t="s">
        <v>105</v>
      </c>
      <c r="G148" s="64"/>
      <c r="H148" s="223" t="s">
        <v>111</v>
      </c>
      <c r="I148" s="199" t="str">
        <f>LOOKUP(G151,始祖牛ﾃﾞｰﾀ!$A$6:$A$6335,始祖牛ﾃﾞｰﾀ!$E$6:$E$6335)</f>
        <v>田安土井</v>
      </c>
      <c r="J148" s="83" t="s">
        <v>123</v>
      </c>
      <c r="K148" s="200" t="str">
        <f>LOOKUP(I149,始祖牛ﾃﾞｰﾀ!$A$6:$A$6335,始祖牛ﾃﾞｰﾀ!$E$6:$E$6335)</f>
        <v>田福土井</v>
      </c>
      <c r="L148" s="225"/>
      <c r="M148" s="91" t="str">
        <f>LOOKUP(K149,始祖牛ﾃﾞｰﾀ!$A$6:$A$6335,始祖牛ﾃﾞｰﾀ!$E$6:$E$6335)</f>
        <v>田尻</v>
      </c>
      <c r="N148" s="83"/>
      <c r="O148" s="83"/>
      <c r="P148" s="83"/>
      <c r="Q148" s="83"/>
      <c r="R148" s="83"/>
      <c r="S148" s="83"/>
      <c r="T148" s="83"/>
      <c r="U148" s="83"/>
      <c r="V148" s="187"/>
      <c r="X148" s="80" t="s">
        <v>115</v>
      </c>
      <c r="Y148" s="86">
        <f>IF(Y99=0,IF(Y100=0,IF(Y102=0,IF(Y106=0,Y114,0),0),0),0)</f>
        <v>0</v>
      </c>
      <c r="Z148" s="86">
        <f>IF(AND(Y99=0,Y100=0),IF(AND(Y102=0,Y106=0),IF(AND(Z99=0,Z100=0),IF(AND(Z102=0,Z106=0),Z114,0),0),0),0)</f>
        <v>0</v>
      </c>
      <c r="AA148" s="86">
        <f>IF(Y99=0,IF(Y100=0,IF(Y102=0,IF(Y106=0,IF(Z99=0,IF(Z100=0,IF(Z102=0,IF(Z106=0,AA114,0),0),0),0),0),0),0),0)</f>
        <v>0</v>
      </c>
      <c r="AB148" s="86">
        <f>IF(Y99=0,IF(Y100=0,IF(Y102=0,IF(Y106=0,AB114,0),0),0),0)</f>
        <v>0</v>
      </c>
      <c r="AC148" s="86">
        <f>IF(AND(Y99=0,Y100=0),IF(AND(Y102=0,Y106=0),IF(AND(Z99=0,Z100=0),IF(AND(Z102=0,Z106=0),IF(AND(AA99=0,AA100=0),IF(AND(AA102=0,AA106=0),AC114,0),0),0),0),0),0)</f>
        <v>0</v>
      </c>
      <c r="AD148" s="86">
        <f>IF(AND(Y99=0,Y100=0),IF(AND(Y102=0,Y106=0),IF(AND(Z99=0,Z100=0),IF(AND(Z102=0,Z106=0),AD114,0),0),0),0)</f>
        <v>0</v>
      </c>
      <c r="AE148" s="86">
        <f>IF(Y99=0,IF(Y100=0,IF(Y102=0,IF(Y106=0,IF(AB99=0,IF(AB100=0,IF(AB102=0,IF(AB106=0,AE114,0),0),0),0),0),0),0),0)</f>
        <v>0</v>
      </c>
      <c r="AF148" s="86">
        <f>IF(Y99=0,IF(Y100=0,IF(Y102=0,IF(Y106=0,AF114,0),0),0),0)</f>
        <v>0</v>
      </c>
      <c r="AG148" s="86">
        <f>IF(AND(Y99=0,Y100=0),IF(AND(Y102=0,Y106=0),IF(AND(Z99=0,Z100=0),IF(AND(Z102=0,Z106=0),IF(AND(AA99=0,AA100=0),IF(AND(AA102=0,AA106=0),IF(AND(AC99=0,AC100=0),IF(AND(AC102=0,AC106=0),AG114,0),0),0),0),0),0),0),0)</f>
        <v>0</v>
      </c>
      <c r="AH148" s="86">
        <f>IF(AND(Y99=0,Y100=0),IF(AND(Y102=0,Y106=0),IF(AND(Z99=0,Z100=0),IF(AND(Z102=0,Z106=0),IF(AND(AA99=0,AA100=0),IF(AND(AA102=0,AA106=0),AH114,0),0),0),0),0),0)</f>
        <v>0</v>
      </c>
      <c r="AI148" s="86">
        <f>IF(AND(Y99=0,Y100=0),IF(AND(Y102=0,Y106=0),IF(AND(Z99=0,Z100=0),IF(AND(Z102=0,Z106=0),IF(AND(AD99=0,AD100=0),IF(AND(AD102=0,AD106=0),AI114,0),0),0),0),0),0)</f>
        <v>0</v>
      </c>
      <c r="AJ148" s="86">
        <f>IF(Y99=0,IF(Y100=0,IF(Y102=0,IF(Y106=0,IF(Z99=0,IF(Z100=0,IF(Z102=0,IF(Z106=0,AJ114,0),0),0),0),0),0),0),0)</f>
        <v>0</v>
      </c>
      <c r="AK148" s="86">
        <f>IF(AND(Y99=0,Y100=0),IF(AND(Y102=0,Y106=0),IF(AND(AB99=0,AB100=0),IF(AND(AB102=0,AB106=0),IF(AND(AE99=0,AE100),IF(AND(AE102=0,AE106=0),AK114,0),0),0),0),0),0)</f>
        <v>0</v>
      </c>
      <c r="AL148" s="86">
        <f>IF(AND(Y99=0,Y100=0),IF(AND(Y102=0,Y106=0),IF(AND(AB99=0,AB100=0),IF(AND(AB102=0,AB106=0),AL114,0),0),0),0)</f>
        <v>0</v>
      </c>
      <c r="AM148" s="86">
        <f>IF(AND(Y99=0,Y100=0),IF(AND(Y102=0,Y106=0),IF(AND(AF99=0,AF100=0),IF(AND(AF102=0,AF106=0),AM114,0),0),0),0)</f>
        <v>0</v>
      </c>
      <c r="AN148" s="86">
        <f>IF(Y99=0,IF(Y100=0,IF(Y102=0,IF(Y106=0,AN114,0),0),0),0)</f>
        <v>0</v>
      </c>
      <c r="AO148" s="86">
        <f>IF(AND(Y99=0,Y100=0),IF(AND(Y102=0,Y106=0),IF(AND(Z99=0,Z100=0),IF(AND(Z102=0,Z106=0),IF(AND(AA99=0,AA100=0),IF(AND(AA102=0,AA106=0),IF(AND(AC99=0,AC100=0),IF(AC102=0,IF(AC106=0,IF(AG99=0,IF(AG100=0,IF(AG102=0,IF(AG106=0,AO114,0),0),0),0),0),0),0),0),0),0),0),0),0)</f>
        <v>0</v>
      </c>
      <c r="AP148" s="86">
        <f>IF(AND(Y99=0,Y100=0),IF(AND(Y102=0,Y106=0),IF(AND(Z99=0,Z100=0),IF(AND(Z102=0,Z106=0),IF(AND(AA99=0,AA100=0),IF(AND(AA102=0,AA106=0),IF(AND(AC99=0,AC100=0),IF(AND(AC102=0,AC106=0),AP114,0),0),0),0),0),0),0),0)</f>
        <v>0</v>
      </c>
      <c r="AQ148" s="86">
        <f>IF(AND(Y99=0,Y100=0),IF(AND(Y102=0,Y106=0),IF(AND(Z99=0,Z100=0),IF(AND(Z102=0,Z106=0),IF(AND(AA99=0,AA100=0),IF(AND(AA102=0,AA106=0),IF(AND(AC99=0,AC100=0),IF(AND(AC102=0,AC106=0),IF(AND(AH99=0,AH100=0),IF(AND(AH102=0,AH106=0),AQ114,0),0),0),0),0),0),0),0),0),0)</f>
        <v>0</v>
      </c>
      <c r="AR148" s="86">
        <f>IF(AND(Y99=0,Y100=0),IF(AND(Y102=0,Y106=0),IF(AND(Z99=0,AA99=0),IF(AND(Z102=0,Z106=0),IF(AND(Z100=0,AA100=0),IF(AND(AA102=0,AA106=0),AR114,0),0),0),0),0),0)</f>
        <v>0</v>
      </c>
      <c r="AS148" s="86">
        <f>IF(AND(Y99=0,Y100=0),IF(AND(Y102=0,Y106=0),IF(AND(Z99=0,Z100=0),IF(AND(Z102=0,Z106=0),IF(AND(AD99=0,AD100=0),IF(AND(AD102=0,AD106=0),IF(AND(AI99=0,AI100=0),IF(AND(AI102=0,AI106=0),AS114,0),0),0),0),0),0),0),0)</f>
        <v>0</v>
      </c>
      <c r="AT148" s="86">
        <f>IF(AND(Y99=0,Y100=0),IF(AND(Y102=0,Y106=0),IF(AND(Z99=0,Z100=0),IF(AND(Z102=0,Z106=0),IF(AND(AD99=0,AD100=0),IF(AND(AD102=0,AD106=0),AT114,0),0),0),0),0),0)</f>
        <v>0</v>
      </c>
      <c r="AU148" s="86">
        <f>IF(AND(Y99=0,Y100=0),IF(AND(Y102=0,Y106=0),IF(AND(Z99=0,Z100=0),IF(AND(Z106=0,Z102=0),IF(AND(AJ99=0,AJ100=0),IF(AND(AJ102=0,AJ106=0),AU114,0),0),0),0),0),0)</f>
        <v>0</v>
      </c>
      <c r="AV148" s="86">
        <f>IF(Y99=0,IF(Y100=0,IF(Y102=0,IF(Y106=0,IF(Z99=0,IF(Z100=0,IF(Z102=0,IF(Z106=0,AV114,0),0),0),0),0),0),0),0)</f>
        <v>0</v>
      </c>
      <c r="AW148" s="86">
        <f>IF(AND(Y99=0,Y100=0),IF(AND(Y102=0,Y106=0),IF(AND(AB99=0,AB100=0),IF(AND(AB102=0,AB106=0),IF(AND(AE99=0,AE100=0),IF(AND(AE102=0,AE106=0),IF(AND(AK99=0,AK100=0),IF(AND(AK102=0,AK110=0),AW114,0),0),0),0),0),0),0),0)</f>
        <v>0</v>
      </c>
      <c r="AX148" s="86">
        <f>IF(AND(Y99=0,Y100=0),IF(AND(Y102=0,Y106=0),IF(AND(AB99=0,AB100=0),IF(AND(AB102=0,AB106=0),IF(AND(AE99=0,AE100=0),IF(AND(AE102=0,AE106=0),AX114,0),0),0),0),0),0)</f>
        <v>0</v>
      </c>
      <c r="AY148" s="86">
        <f>IF(AND(Y99=0,Y100=0),IF(AND(Y102=0,Y106=0),IF(AND(AB99=0,AB100=0),IF(AND(AB102=0,AB106=0),IF(AND(AL99=0,AL100=0),IF(AND(AL102=0,AL106=0),AY114,0),0),0),0),0),0)</f>
        <v>0</v>
      </c>
      <c r="AZ148" s="86">
        <f>IF(AND(Y99=0,Y100=0),IF(AND(Y102=0,Y106=0),IF(AND(AB99=0,AB100=0),IF(AND(AB102=0,AB106=0),AZ114,0),0),0),0)</f>
        <v>0</v>
      </c>
      <c r="BA148" s="86">
        <f>IF(AND(Y99=0,Y100=0),IF(AND(Y102=0,Y106=0),IF(AND(AF99=0,AF100=0),IF(AND(AF102=0,AF106=0),IF(AND(AM99=0,AM100=0),IF(AND(AM102=0,AM106=0),BA114,0),0),0),0),0),0)</f>
        <v>0</v>
      </c>
      <c r="BB148" s="86">
        <f>IF(AND(Y99=0,Y100=0),IF(AND(Y102=0,Y106=0),IF(AND(AF99=0,AF100=0),IF(AND(AF102=0,AF106=0),BB114,0),0),0),0)</f>
        <v>0</v>
      </c>
      <c r="BC148" s="86">
        <f>IF(Y99=0,IF(Y100=0,IF(Y102=0,IF(Y106=0,IF(AN99=0,IF(AN100=0,IF(AN102=0,IF(AN106=0,BC114,0),0),0),0),0),0),0),0)</f>
        <v>0</v>
      </c>
      <c r="BD148" s="86">
        <f>IF(Y99=0,IF(Y100=0,IF(Y102=0,IF(Y106=0,BD114,0),0),0),0)</f>
        <v>0</v>
      </c>
      <c r="BF148" s="114">
        <v>16</v>
      </c>
      <c r="BG148" s="112" t="str">
        <f>IF(OR(Y96=AN96,Z96=AN96),"",IF(OR(AA96=AN96,AB96=AN96),"",IF(OR(AC96=AN96,AD96=AN96),"",IF(OR(AE96=AN96,AF96=AN96),"",IF(OR(AG96=AN96,AH96=AN96),"",IF(OR(AI96=AN96,AJ96=AN96),"",IF(OR(AK96=AN96,AL96=AN96),"",IF(AM96=AN96,"",AN96))))))))</f>
        <v/>
      </c>
      <c r="BH148" s="67">
        <f>COUNTIF(Y164:BD164,BG148)</f>
        <v>22</v>
      </c>
      <c r="BI148" s="105">
        <f>SUMIF(Y164:BD164,BG148,Y176:BD176)</f>
        <v>0</v>
      </c>
      <c r="BJ148" s="133">
        <f t="shared" si="22"/>
        <v>0</v>
      </c>
      <c r="BK148" s="65">
        <f>RANK(BJ148,BJ133:BJ164)</f>
        <v>21</v>
      </c>
      <c r="BL148" s="65" t="str">
        <f t="shared" si="21"/>
        <v/>
      </c>
    </row>
    <row r="149" spans="1:64" ht="13.5" customHeight="1">
      <c r="B149" s="158"/>
      <c r="C149" s="82"/>
      <c r="D149" s="81"/>
      <c r="E149" s="83"/>
      <c r="F149" s="489" t="str">
        <f>LOOKUP(E153,始祖牛ﾃﾞｰﾀ!$A$6:$A$6335,始祖牛ﾃﾞｰﾀ!$E$6:$E$6335)</f>
        <v>安福(宮崎)</v>
      </c>
      <c r="G149" s="490"/>
      <c r="H149" s="88"/>
      <c r="I149" s="191" t="str">
        <f>LOOKUP(G151,始祖牛ﾃﾞｰﾀ!$A$6:$A$6335,始祖牛ﾃﾞｰﾀ!$D$6:$D$6335)</f>
        <v>たやすどい</v>
      </c>
      <c r="J149" s="78"/>
      <c r="K149" s="196" t="str">
        <f>LOOKUP(I149,始祖牛ﾃﾞｰﾀ!$A$6:$A$6335,始祖牛ﾃﾞｰﾀ!$D$6:$D$6335)</f>
        <v>たふくどい</v>
      </c>
      <c r="L149" s="118"/>
      <c r="M149" s="190" t="str">
        <f>LOOKUP(I149,始祖牛ﾃﾞｰﾀ!$A$6:$A$6335,始祖牛ﾃﾞｰﾀ!$G$6:$G$6335)</f>
        <v>田尻</v>
      </c>
      <c r="N149" s="83"/>
      <c r="O149" s="83"/>
      <c r="P149" s="83"/>
      <c r="Q149" s="83"/>
      <c r="R149" s="83"/>
      <c r="S149" s="83"/>
      <c r="T149" s="83"/>
      <c r="U149" s="83"/>
      <c r="V149" s="187"/>
      <c r="X149" s="80" t="s">
        <v>116</v>
      </c>
      <c r="Y149" s="86">
        <f>IF(Y99=0,IF(Y100=0,IF(Y102=0,Y115,0),0),0)</f>
        <v>0</v>
      </c>
      <c r="Z149" s="86">
        <f>IF(AND(Y99=0,Y100=0),IF(AND(Y102=0,Z99=0),IF(AND(Z100=0,Z102=0),Z115,0),0),0)</f>
        <v>0</v>
      </c>
      <c r="AA149" s="86">
        <f>IF(Y99=0,IF(Y100=0,IF(Y102=0,IF(Z99=0,IF(Z100=0,IF(Z102=0,AA115,0),0),0),0),0),0)</f>
        <v>0</v>
      </c>
      <c r="AB149" s="86">
        <f>IF(Y99=0,IF(Y100=0,IF(Y102=0,AB115,0),0),0)</f>
        <v>0</v>
      </c>
      <c r="AC149" s="86">
        <f>IF(AND(Y99=0,Y100=0),IF(AND(Y102=0,Z99=0),IF(AND(Z100=0,Z102=0),IF(AND(AA99=0,AA100=0),IF(AA102=0,AC115,0),0),0),0),0)</f>
        <v>0</v>
      </c>
      <c r="AD149" s="86">
        <f>IF(AND(Y99=0,Y100=0),IF(AND(Y102=0,Z99=0),IF(AND(Z100=0,Z102=0),AD115,0),0),0)</f>
        <v>0</v>
      </c>
      <c r="AE149" s="86">
        <f>IF(Y99=0,IF(Y100=0,IF(Y102=0,IF(AB99=0,IF(AB100=0,IF(AB102=0,AE115,0),0),0),0),0),0)</f>
        <v>0</v>
      </c>
      <c r="AF149" s="86">
        <f>IF(Y99=0,IF(Y100=0,IF(Y102=0,AF115,0),0),0)</f>
        <v>0</v>
      </c>
      <c r="AG149" s="86">
        <f>IF(AND(Y99=0,Y100=0),IF(AND(Y102=0,Z99=0),IF(AND(Z100=0,Z102=0),IF(AND(AA99=0,AA100=0),IF(AND(AA102=0,AC99=0),IF(AND(AC100=0,AC102=0),AG115,0),0),0),0),0),0)</f>
        <v>0</v>
      </c>
      <c r="AH149" s="86">
        <f>IF(AND(Y99=0,Y100=0),IF(AND(Y102=0,Z99=0),IF(AND(Z100=0,AA102=0),IF(AND(AA99=0,AA100=0),IF(Z102=0,AH115,0),0),0),0),0)</f>
        <v>0</v>
      </c>
      <c r="AI149" s="86">
        <f>IF(AND(Y99=0,Y100=0),IF(AND(Y102=0,Z99=0),IF(AND(Z100=0,Z102=0),IF(AND(AD99=0,AD100=0),IF(AD102=0,AI115,0),0),0),0),0)</f>
        <v>0</v>
      </c>
      <c r="AJ149" s="86">
        <f>IF(Y99=0,IF(Y100=0,IF(Y102=0,IF(Z99=0,IF(Z100=0,IF(Z102=0,AJ115,0),0),0),0),0),0)</f>
        <v>0</v>
      </c>
      <c r="AK149" s="86">
        <f>IF(AND(Y99=0,Y100=0),IF(AND(Y102=0,AB99=0),IF(AND(AB100=0,AB102=0),IF(AND(AE99=0,AE100=0),IF(AE102=0,AK115,0),0),0),0),0)</f>
        <v>0</v>
      </c>
      <c r="AL149" s="86">
        <f>IF(AND(Y99=0,Y100=0),IF(AND(Y102=0,AB99=0),IF(AND(AB100=0,AB102=0),AL115,0),0),0)</f>
        <v>0</v>
      </c>
      <c r="AM149" s="86">
        <f>IF(AND(Y99=0,Y100=0),IF(AND(Y102=0,AF99=0),IF(AND(AF100=0,AF102=0),AM115,0),0),0)</f>
        <v>0</v>
      </c>
      <c r="AN149" s="86">
        <f>IF(Y99=0,IF(Y100=0,IF(Y102=0,AN115,0),0),0)</f>
        <v>0</v>
      </c>
      <c r="AO149" s="86">
        <f>IF(AND(Y99=0,Y100=0),IF(AND(Y102=0,Z99=0),IF(AND(Z100=0,Z102=0),IF(AND(AA99=0,AA100=0),IF(AND(AA102=0,AC99=0),IF(AND(AC100=0,AC102=0),IF(AND(AG99=0,AG100=0),IF(AG102=0,AO115,0),0),0),0),0),0),0),0)</f>
        <v>0</v>
      </c>
      <c r="AP149" s="86">
        <f>IF(AND(Y99=0,Y100=0),IF(AND(Y102=0,Z99=0),IF(AND(Z100=0,Z102=0),IF(AND(AA99=0,AA100=0),IF(AND(AA102=0,AC99=0),IF(AND(AC100=0,AC102=0),AP115,0),0),0),0),0),0)</f>
        <v>0</v>
      </c>
      <c r="AQ149" s="86">
        <f>IF(AND(Y99=0,Y100=0),IF(AND(Y102=0,Z99=0),IF(AND(Z100=0,Z102=0),IF(AND(AA99=0,AA100=0),IF(AND(AA102=0,AC99=0),IF(AND(AC100=0,AC102=0),IF(AND(AH99=0,AH100=0),IF(AH102=0,AQ115,0),0),0),0),0),0),0),0)</f>
        <v>0</v>
      </c>
      <c r="AR149" s="86">
        <f>IF(AND(Y99=0,Y100=0),IF(AND(Y102=0,Z99=0),IF(AND(Z100=0,AA102=0),IF(AND(AA99=0,AA100=0),IF(Z102=0,AR115,0),0),0),0),0)</f>
        <v>0</v>
      </c>
      <c r="AS149" s="86">
        <f>IF(AND(Y99=0,Y100=0),IF(AND(Y102=0,Z99=0),IF(AND(Z100=0,Z102=0),IF(AND(AD99=0,AD100=0),IF(AND(AD102=0,AI99=0),IF(AND(AI100=0,AI102=0),AS115,0),0),0),0),0),0)</f>
        <v>0</v>
      </c>
      <c r="AT149" s="86">
        <f>IF(AND(Y99=0,Y100=0),IF(AND(Y102=0,Z99=0),IF(AND(Z100=0,Z102=0),IF(AND(AD99=0,AD100=0),IF(AD102=0,AT115,0),0),0),0),0)</f>
        <v>0</v>
      </c>
      <c r="AU149" s="86">
        <f>IF(AND(Y99=0,Y100=0),IF(AND(Y102=0,Z99=0),IF(AND(Z100=0,Z102=0),IF(AND(AJ100=0,AJ99=0),IF(AJ102=0,AU115,0),0),0),0),0)</f>
        <v>0</v>
      </c>
      <c r="AV149" s="86">
        <f>IF(Y99=0,IF(Y100=0,IF(Y102=0,IF(Z99=0,IF(Z100=0,IF(Z102=0,AV115,0),0),0),0),0),0)</f>
        <v>0</v>
      </c>
      <c r="AW149" s="86">
        <f>IF(AND(Y99=0,Y100=0),IF(AND(Y102=0,AB99=0),IF(AND(AB100=0,AB102=0),IF(AND(AE99=0,AE100=0),IF(AND(AE102=0,AK99=0),IF(AND(AK100=0,AK102=0),AW115,0),0),0),0),0),0)</f>
        <v>0</v>
      </c>
      <c r="AX149" s="86">
        <f>IF(AND(Y99=0,Y100=0),IF(AND(Y102=0,AB99=0),IF(AND(AB100=0,AB102=0),IF(AND(AE99=0,AE100=0),IF(AE102=0,AX115,0),0),0),0),0)</f>
        <v>0</v>
      </c>
      <c r="AY149" s="86">
        <f>IF(AND(Y99=0,Y100=0),IF(AND(Y102=0,AB99=0),IF(AND(AB100=0,AL102=0),IF(AND(AL99=0,AL100=0),IF(AB102=0,AY115,0),0),0),0),0)</f>
        <v>0</v>
      </c>
      <c r="AZ149" s="86">
        <f>IF(AND(Y99=0,Y100=0),IF(AND(Y102=0,AB99=0),IF(AND(AB100=0,AB102=0),AZ115,0),0),0)</f>
        <v>0</v>
      </c>
      <c r="BA149" s="86">
        <f>IF(AND(Y99=0,Y100=0),IF(AND(Y102=0,AF99=0),IF(AND(AF100=0,AF102=0),IF(AND(AM99=0,AM100=0),IF(AM102=0,BA115,0),0),0),0),0)</f>
        <v>0</v>
      </c>
      <c r="BB149" s="86">
        <f>IF(AND(Y99=0,Y100=0),IF(AND(Y102=0,AF99=0),IF(AND(AF100=0,AF102=0),BB115,0),0),0)</f>
        <v>0</v>
      </c>
      <c r="BC149" s="86">
        <f>IF(Y99=0,IF(Y100=0,IF(Y102=0,IF(AN99=0,IF(AN100=0,IF(AN102=0,BC115,0),0),0),0),0),0)</f>
        <v>0</v>
      </c>
      <c r="BD149" s="86">
        <f>IF(Y99=0,IF(Y100=0,IF(Y102=0,BD115,0),0),0)</f>
        <v>0</v>
      </c>
      <c r="BF149" s="114">
        <v>17</v>
      </c>
      <c r="BG149" s="112" t="str">
        <f>IF(OR(Y96=AO96,Z96=AO96),"",IF(OR(AA96=AO96,AB96=AO96),"",IF(OR(AC96=AO96,AD96=AO96),"",IF(OR(AE96=AO96,AF96=AO96),"",IF(OR(AG96=AO96,AH96=AO96),"",IF(OR(AI96=AO96,AJ96=AO96),"",IF(OR(AK96=AO96,AL96=AO96),"",IF(OR(AM96=AO96,AN96=AO96),"",AO96))))))))</f>
        <v>だい５えいこう</v>
      </c>
      <c r="BH149" s="67">
        <f>COUNTIF(Y164:BD164,BG149)</f>
        <v>1</v>
      </c>
      <c r="BI149" s="105">
        <f>SUMIF(Y164:BD164,BG149,Y176:BD176)</f>
        <v>9.765625E-4</v>
      </c>
      <c r="BJ149" s="133">
        <f t="shared" si="22"/>
        <v>112.65625</v>
      </c>
      <c r="BK149" s="65">
        <f>RANK(BJ149,BJ133:BJ164)</f>
        <v>7</v>
      </c>
      <c r="BL149" s="65">
        <f t="shared" si="21"/>
        <v>7</v>
      </c>
    </row>
    <row r="150" spans="1:64" ht="13.5" customHeight="1">
      <c r="B150" s="158"/>
      <c r="C150" s="82"/>
      <c r="D150" s="81"/>
      <c r="E150" s="64"/>
      <c r="F150" s="489"/>
      <c r="G150" s="490"/>
      <c r="H150" s="82"/>
      <c r="I150" s="118"/>
      <c r="J150" s="77" t="s">
        <v>124</v>
      </c>
      <c r="K150" s="200" t="str">
        <f>LOOKUP(G151,始祖牛ﾃﾞｰﾀ!$A$6:$A$6335,始祖牛ﾃﾞｰﾀ!$G$6:$G$6335)</f>
        <v>安千代土井</v>
      </c>
      <c r="L150" s="225"/>
      <c r="M150" s="91" t="str">
        <f>LOOKUP(K151,始祖牛ﾃﾞｰﾀ!$A$6:$A$6335,始祖牛ﾃﾞｰﾀ!$E$6:$E$6335)</f>
        <v>田安土井</v>
      </c>
      <c r="N150" s="83"/>
      <c r="O150" s="83"/>
      <c r="P150" s="83"/>
      <c r="Q150" s="83"/>
      <c r="R150" s="83"/>
      <c r="S150" s="83"/>
      <c r="T150" s="83"/>
      <c r="U150" s="83"/>
      <c r="V150" s="187"/>
      <c r="X150" s="80" t="s">
        <v>117</v>
      </c>
      <c r="Y150" s="86">
        <f>IF(Y99=0,IF(Y100=0,IF(Y107=0,Y116,0),0),0)</f>
        <v>0</v>
      </c>
      <c r="Z150" s="86">
        <f>IF(AND(Y99=0,Y100=0),IF(AND(Y107=0,Z99=0),IF(AND(Z100=0,Z107=0),Z116,0),0),0)</f>
        <v>0</v>
      </c>
      <c r="AA150" s="86">
        <f>IF(Y99=0,IF(Y100=0,IF(Y107=0,IF(Z99=0,IF(Z100=0,IF(Z107=0,AA116,0),0),0),0),0),0)</f>
        <v>0</v>
      </c>
      <c r="AB150" s="86">
        <f>IF(Y99=0,IF(Y100=0,IF(Y107=0,AB116,0),0),0)</f>
        <v>0</v>
      </c>
      <c r="AC150" s="86">
        <f>IF(AND(Y99=0,Y100=0),IF(AND(Y107=0,Z99=0),IF(AND(Z100=0,Z107=0),IF(AND(AA99=0,AA100=0),IF(AA107=0,AC116,0),0),0),0),0)</f>
        <v>0</v>
      </c>
      <c r="AD150" s="86">
        <f>IF(AND(Y99=0,Y100=0),IF(AND(Y107=0,Z99=0),IF(AND(Z100=0,Z107=0),AD116,0),0),0)</f>
        <v>0</v>
      </c>
      <c r="AE150" s="86">
        <f>IF(Y99=0,IF(Y100=0,IF(Y107=0,IF(AB99=0,IF(AB100=0,IF(AB107=0,AE116,0),0),0),0),0),0)</f>
        <v>0</v>
      </c>
      <c r="AF150" s="86">
        <f>IF(Y99=0,IF(Y100=0,IF(Y107=0,AF116,0),0),0)</f>
        <v>0</v>
      </c>
      <c r="AG150" s="86">
        <f>IF(AND(Y99=0,Y100=0),IF(AND(Y107=0,Z99=0),IF(AND(Z100=0,Z107=0),IF(AND(AA99=0,AA100=0),IF(AND(AA107=0,AC99=0),IF(AND(AC100=0,AC107=0),AG116,0),0),0),0),0),0)</f>
        <v>0</v>
      </c>
      <c r="AH150" s="86">
        <f>IF(AND(Y99=0,Y100=0),IF(AND(Y107=0,Z99=0),IF(AND(Z100=0,AA107=0),IF(AND(AA99=0,AA100=0),IF(Z107=0,AH116,0),0),0),0),0)</f>
        <v>0</v>
      </c>
      <c r="AI150" s="86">
        <f>IF(AND(Y99=0,Y100=0),IF(AND(Y107=0,Z99=0),IF(AND(Z100=0,Z107=0),IF(AND(AD99=0,AD100=0),IF(AD107=0,AI116,0),0),0),0),0)</f>
        <v>0</v>
      </c>
      <c r="AJ150" s="86">
        <f>IF(Y99=0,IF(Y100=0,IF(Y107=0,IF(Z99=0,IF(Z100=0,IF(Z107=0,AJ116,0),0),0),0),0),0)</f>
        <v>0</v>
      </c>
      <c r="AK150" s="86">
        <f>IF(AND(Y99=0,Y100=0),IF(AND(Y107=0,AB99=0),IF(AND(AB100=0,AB107=0),IF(AND(AE99=0,AE100=0),IF(AE107=0,AK116,0),0),0),0),0)</f>
        <v>0</v>
      </c>
      <c r="AL150" s="86">
        <f>IF(AND(Y99=0,Y100=0),IF(AND(Y107=0,AB99=0),IF(AND(AB100=0,AB107=0),AL116,0),0),0)</f>
        <v>0</v>
      </c>
      <c r="AM150" s="86">
        <f>IF(AND(Y99=0,Y100=0),IF(AND(Y107=0,AF99=0),IF(AND(AF100=0,AF107=0),AM116,0),0),0)</f>
        <v>0</v>
      </c>
      <c r="AN150" s="86">
        <f>IF(Y99=0,IF(Y100=0,IF(Y107=0,AN116,0),0),0)</f>
        <v>0</v>
      </c>
      <c r="AO150" s="86">
        <f>IF(AND(Y99=0,Y100=0),IF(AND(Y107=0,Z99=0),IF(AND(Z100=0,Z107=0),IF(AND(AA99=0,AA100=0),IF(AND(AA107=0,AC99=0),IF(AND(AC100=0,AC107=0),IF(AND(AG99=0,AG100=0),IF(AG107=0,AO116,0),0),0),0),0),0),0),0)</f>
        <v>0</v>
      </c>
      <c r="AP150" s="86">
        <f>IF(AND(Y99=0,Y100=0),IF(AND(Y107=0,Z99=0),IF(AND(Z100=0,Z107=0),IF(AND(AA99=0,AA100=0),IF(AND(AA107=0,AC99=0),IF(AND(AC100=0,AC107=0),AP116,0),0),0),0),0),0)</f>
        <v>0</v>
      </c>
      <c r="AQ150" s="86">
        <f>IF(AND(Y99=0,Y100=0),IF(AND(Y107=0,Z99=0),IF(AND(Z100=0,Z107=0),IF(AND(AA99=0,AA100=0),IF(AND(AA107=0,AC99=0),IF(AND(AC100=0,AC107=0),IF(AND(AH99=0,AH100=0),IF(AH107=0,AQ116,0),0),0),0),0),0),0),0)</f>
        <v>0</v>
      </c>
      <c r="AR150" s="86">
        <f>IF(AND(Y99=0,Y100=0),IF(AND(Y107=0,Z99=0),IF(AND(Z100=0,AA107=0),IF(AND(AA99=0,AA100=0),IF(Z107=0,AR116,0),0),0),0),0)</f>
        <v>0</v>
      </c>
      <c r="AS150" s="86">
        <f>IF(AND(Y99=0,Y100=0),IF(AND(Y107=0,Z99=0),IF(AND(Z100=0,Z107=0),IF(AND(AD99=0,AD100=0),IF(AND(AD107=0,AI99=0),IF(AND(AI100=0,AI107=0),AS116,0),0),0),0),0),0)</f>
        <v>11</v>
      </c>
      <c r="AT150" s="86">
        <f>IF(AND(Y99=0,Y100=0),IF(AND(Y107=0,Z99=0),IF(AND(Z100=0,Z107=0),IF(AND(AD99=0,AD100=0),IF(AD107=0,AT116,0),0),0),0),0)</f>
        <v>11</v>
      </c>
      <c r="AU150" s="86">
        <f>IF(AND(Y99=0,Y100=0),IF(AND(Y107=0,Z99=0),IF(AND(Z100=0,Z107=0),IF(AND(AJ100=0,AJ99=0),IF(AJ107=0,AU116,0),0),0),0),0)</f>
        <v>0</v>
      </c>
      <c r="AV150" s="86">
        <f>IF(Y99=0,IF(Y100=0,IF(Y107=0,IF(Z99=0,IF(Z100=0,IF(Z107=0,AV116,0),0),0),0),0),0)</f>
        <v>0</v>
      </c>
      <c r="AW150" s="86">
        <f>IF(AND(Y99=0,Y100=0),IF(AND(Y107=0,AB99=0),IF(AND(AB100=0,AB107=0),IF(AND(AE99=0,AE100=0),IF(AND(AE107=0,AK99=0),IF(AND(AK100=0,AK107=0),AW116,0),0),0),0),0),0)</f>
        <v>0</v>
      </c>
      <c r="AX150" s="86">
        <f>IF(AND(Y99=0,Y100=0),IF(AND(Y107=0,AB99=0),IF(AND(AB100=0,AB107=0),IF(AND(AE99=0,AE100=0),IF(AE107=0,AX116,0),0),0),0),0)</f>
        <v>0</v>
      </c>
      <c r="AY150" s="86">
        <f>IF(AND(Y99=0,Y100=0),IF(AND(Y107=0,AB99=0),IF(AND(AB100=0,AL107=0),IF(AND(AL99=0,AL100=0),IF(AB107=0,AY116,0),0),0),0),0)</f>
        <v>0</v>
      </c>
      <c r="AZ150" s="86">
        <f>IF(AND(Y99=0,Y100=0),IF(AND(Y107=0,AB99=0),IF(AND(AB100=0,AB107=0),AZ116,0),0),0)</f>
        <v>0</v>
      </c>
      <c r="BA150" s="86">
        <f>IF(AND(Y99=0,Y100=0),IF(AND(Y107=0,AF99=0),IF(AND(AF100=0,AF107=0),IF(AND(AM99=0,AM100=0),IF(AM107=0,BA116,0),0),0),0),0)</f>
        <v>0</v>
      </c>
      <c r="BB150" s="86">
        <f>IF(AND(Y99=0,Y100=0),IF(AND(Y107=0,AF99=0),IF(AND(AF100=0,AF107=0),BB116,0),0),0)</f>
        <v>0</v>
      </c>
      <c r="BC150" s="86">
        <f>IF(Y99=0,IF(Y100=0,IF(Y107=0,IF(AN99=0,IF(AN100=0,IF(AN107=0,BC116,0),0),0),0),0),0)</f>
        <v>0</v>
      </c>
      <c r="BD150" s="86">
        <f>IF(Y99=0,IF(Y100=0,IF(Y107=0,BD116,0),0),0)</f>
        <v>0</v>
      </c>
      <c r="BF150" s="114">
        <v>18</v>
      </c>
      <c r="BG150" s="112" t="str">
        <f>IF(OR(Y96=AP96,Z96=AP96),"",IF(OR(AA96=AP96,AB96=AP96),"",IF(OR(AC96=AP96,AD96=AP96),"",IF(OR(AE96=AP96,AF96=AP96),"",IF(OR(AG96=AP96,AH96=AP96),"",IF(OR(AI96=AP96,AJ96=AP96),"",IF(OR(AK96=AP96,AL96=AP96),"",IF(OR(AM96=AP96,AN96=AP96),"",IF(AO96=AP96,"",AP96)))))))))</f>
        <v>きんふく</v>
      </c>
      <c r="BH150" s="67">
        <f>COUNTIF(Y164:BD164,BG150)</f>
        <v>0</v>
      </c>
      <c r="BI150" s="105">
        <f>SUMIF(Y164:BD164,BG150,Y176:BD176)</f>
        <v>0</v>
      </c>
      <c r="BJ150" s="133">
        <f t="shared" si="22"/>
        <v>14</v>
      </c>
      <c r="BK150" s="65">
        <f>RANK(BJ150,BJ133:BJ164)</f>
        <v>15</v>
      </c>
      <c r="BL150" s="65" t="str">
        <f t="shared" si="21"/>
        <v/>
      </c>
    </row>
    <row r="151" spans="1:64" ht="13.5" customHeight="1">
      <c r="B151" s="158"/>
      <c r="C151" s="82"/>
      <c r="D151" s="498" t="str">
        <f>G96</f>
        <v>安平</v>
      </c>
      <c r="E151" s="499"/>
      <c r="F151" s="81"/>
      <c r="G151" s="190" t="str">
        <f>LOOKUP(E153,始祖牛ﾃﾞｰﾀ!$A$6:$A$6335,始祖牛ﾃﾞｰﾀ!$D$6:$D$6335)</f>
        <v>やすふくみやざき</v>
      </c>
      <c r="H151" s="84"/>
      <c r="I151" s="118"/>
      <c r="J151" s="78"/>
      <c r="K151" s="196" t="str">
        <f>LOOKUP(G151,始祖牛ﾃﾞｰﾀ!$A$6:$A$6335,始祖牛ﾃﾞｰﾀ!$F$6:$F$6335)</f>
        <v>やすちよどい</v>
      </c>
      <c r="L151" s="118"/>
      <c r="M151" s="190" t="str">
        <f>LOOKUP(G151,始祖牛ﾃﾞｰﾀ!$A$6:$A$6335,始祖牛ﾃﾞｰﾀ!$I$6:$I$6335)</f>
        <v>菊美土井</v>
      </c>
      <c r="N151" s="83"/>
      <c r="O151" s="83"/>
      <c r="P151" s="83"/>
      <c r="Q151" s="83"/>
      <c r="R151" s="83"/>
      <c r="S151" s="83"/>
      <c r="T151" s="83"/>
      <c r="U151" s="83"/>
      <c r="V151" s="187"/>
      <c r="X151" s="80" t="s">
        <v>118</v>
      </c>
      <c r="Y151" s="86">
        <f>IF(Y99=0,IF(Y100=0,Y117,0),0)</f>
        <v>0</v>
      </c>
      <c r="Z151" s="86">
        <f>IF(Y99=0,IF(Y100=0,IF(Z99=0,IF(Z100=0,Z117,0),0),0),0)</f>
        <v>0</v>
      </c>
      <c r="AA151" s="86">
        <f>IF(Y99=0,IF(Y100=0,IF(Z99=0,IF(Z100=0,AA117,0),0),0),0)</f>
        <v>0</v>
      </c>
      <c r="AB151" s="86">
        <f>IF(Y99=0,AB117,0)</f>
        <v>0</v>
      </c>
      <c r="AC151" s="86">
        <f>IF(AND(Y99=0,Y100=0),IF(AND(Z99=0,Z100=0),IF(AND(AA99=0,AA100=0),AC117,0),0),0)</f>
        <v>0</v>
      </c>
      <c r="AD151" s="86">
        <f>IF(AND(Y99=0,Y100=0),IF(AND(Z99=0,Z100=0),AD117,0),0)</f>
        <v>0</v>
      </c>
      <c r="AE151" s="86">
        <f>IF(AND(Y99=0,Y100=0),IF(AND(AB99=0,AB100=0),AE117,0),0)</f>
        <v>0</v>
      </c>
      <c r="AF151" s="86">
        <f>IF(Y99=0,IF(Y100=0,AF117,0),0)</f>
        <v>0</v>
      </c>
      <c r="AG151" s="86">
        <f>IF(AND(Y99=0,Y100=0),IF(AND(Z99=0,Z100=0),IF(AND(AA99=0,AA100=0),IF(AND(AC99=0,AC100=0),AG117,0),0),0),0)</f>
        <v>0</v>
      </c>
      <c r="AH151" s="86">
        <f>IF(AND(Y99=0,Y100=0),IF(AND(Z99=0,Z100=0),IF(AND(AA99=0,AA100=0),AH117,0),0),0)</f>
        <v>0</v>
      </c>
      <c r="AI151" s="86">
        <f>IF(AND(Y99=0,Y100=0),IF(AND(Z99=0,Z100=0),IF(AND(AD99=0,AD100=0),AI117,0),0),0)</f>
        <v>0</v>
      </c>
      <c r="AJ151" s="86">
        <f>IF(AND(Y99=0,Y100=0),IF(AND(Z99=0,Z100=0),AJ117,0),0)</f>
        <v>0</v>
      </c>
      <c r="AK151" s="86">
        <f>IF(AND(Y99=0,Y100=0),IF(AND(AB99=0,AB100=0),IF(AND(AE99=0,AE100=0),AK117,0),0),0)</f>
        <v>0</v>
      </c>
      <c r="AL151" s="86">
        <f>IF(AND(Y99=0,Y100=0),IF(AND(AB99=0,AB100=0),IF(AND(AE99=0,AE100=0),AL117,0),0),0)</f>
        <v>0</v>
      </c>
      <c r="AM151" s="86">
        <f>IF(AND(Y99=0,Y100=0),IF(AND(AF99=0,AF100=0),AM117,0),0)</f>
        <v>0</v>
      </c>
      <c r="AN151" s="86">
        <f>IF(AND(Y99=0,Y100=0),AN117,0)</f>
        <v>0</v>
      </c>
      <c r="AO151" s="86">
        <f>IF(AND(Y100=0,Y99=0),IF(AND(Z99=0,Z100=0),IF(AND(AA99=0,AA100=0),IF(AND(AC99=0,AC100=0),IF(AND(AG100=0,AG99=0),AO117,0),0),0),0),0)</f>
        <v>0</v>
      </c>
      <c r="AP151" s="86">
        <f>IF(AND(Y99=0,Y100=0),IF(AND(Z99=0,Z100=0),IF(AND(AA99=0,AA100=0),IF(AND(AG99=0,AG100=0),AP117,0),0),0),0)</f>
        <v>0</v>
      </c>
      <c r="AQ151" s="86">
        <f>IF(AND(Y99=0,Y100=0),IF(AND(Z99=0,Z100=0),IF(AND(AD99=0,AD100=0),IF(AND(AH99=0,AH100=0),AQ117,0),0),0),0)</f>
        <v>0</v>
      </c>
      <c r="AR151" s="86">
        <f>IF(AND(Y99=0,Y100=0),IF(AND(Z99=0,Z100=0),IF(AND(AA99=0,AA100=0),AR117,0),0),0)</f>
        <v>0</v>
      </c>
      <c r="AS151" s="86">
        <f>IF(AND(Y99=0,Y100=0),IF(AND(Z99=0,Z100=0),IF(AND(AD99=0,AD100=Y167),IF(AND(AI99=0,AI100=0),AS117,0),0),0),0)</f>
        <v>0</v>
      </c>
      <c r="AT151" s="86">
        <f>IF(AND(Y99=0,Y100=0),IF(AND(Z100=0,Z99=0),IF(AND(AD100=0,AD99=0),AT117,0),0),0)</f>
        <v>0</v>
      </c>
      <c r="AU151" s="86">
        <f>IF(AND(Y99=0,Y100=0),IF(AND(AN99=0,AN100=0),AU117,0),0)</f>
        <v>0</v>
      </c>
      <c r="AV151" s="86">
        <f>IF(AND(Y99=0,Y100=0),IF(AND(Z99=0,Z100=0),AV117,0),0)</f>
        <v>0</v>
      </c>
      <c r="AW151" s="86">
        <f>IF(AND(Y99=0,Y100=0),IF(AND(AB99=0,AB100=0),IF(AND(AE99=0,AE100=0),IF(AND(AK99=0,AK100=0),AW117,0),0),0),0)</f>
        <v>0</v>
      </c>
      <c r="AX151" s="86">
        <f>IF(AND(Y99=0,Y100=0),IF(AND(AB99=0,AB100=0),IF(AND(AE100=0,AE99=0),AX117,0),0),0)</f>
        <v>0</v>
      </c>
      <c r="AY151" s="86">
        <f>IF(AND(Y99=0,Y100=0),IF(AND(AB99=0,AB100=0),IF(AND(AL99=0,AL100=0),AY117,0),0),0)</f>
        <v>0</v>
      </c>
      <c r="AZ151" s="86">
        <f>IF(AND(Y99=0,Y100=0),IF(AND(AB99=0,AB100=0),AZ117,0),0)</f>
        <v>0</v>
      </c>
      <c r="BA151" s="86">
        <f>IF(AND(Y99=0,Y100=0),IF(AND(AB99=0,AB100=0),IF(AND(AF99=0,AF100=0),IF(AND(AM99=0,AM100=0),BA117,0),0),0),0)</f>
        <v>0</v>
      </c>
      <c r="BB151" s="86">
        <f>IF(AND(Y99=0,Y100=0),IF(AND(AF99=0,AF100=0),BB117,0),0)</f>
        <v>0</v>
      </c>
      <c r="BC151" s="86">
        <f>IF(AND(Y100=0,Y99=0),IF(AND(AN99=0,AN100=0),BC117,0),0)</f>
        <v>0</v>
      </c>
      <c r="BD151" s="86">
        <f>IF(AND(Y99=0,Y100=0),BD117,0)</f>
        <v>0</v>
      </c>
      <c r="BF151" s="114">
        <v>19</v>
      </c>
      <c r="BG151" s="112" t="str">
        <f>IF(OR(Y96=AQ96,Z96=AQ96),"",IF(OR(AA96=AQ96,AB96=AQ96),"",IF(OR(AC96=AQ96,AD96=AQ96),"",IF(OR(AE96=AQ96,AF96=AQ96),"",IF(OR(AG96=AQ96,AH96=AQ96),"",IF(OR(AI96=AQ96,AJ96=AQ96),"",IF(OR(AK96=AQ96,AL96=AQ96),"",IF(OR(AM96=AQ96,AN96=AQ96),"",IF(OR(AO96=AQ96,AP96=AQ96),"",AQ96)))))))))</f>
        <v/>
      </c>
      <c r="BH151" s="67">
        <f>COUNTIF(Y164:BD164,BG151)</f>
        <v>22</v>
      </c>
      <c r="BI151" s="105">
        <f>SUMIF(Y164:BD164,BG151,Y176:BD176)</f>
        <v>0</v>
      </c>
      <c r="BJ151" s="133">
        <f t="shared" si="22"/>
        <v>0</v>
      </c>
      <c r="BK151" s="65">
        <f>RANK(BJ151,BJ133:BJ164)</f>
        <v>21</v>
      </c>
      <c r="BL151" s="65" t="str">
        <f t="shared" si="21"/>
        <v/>
      </c>
    </row>
    <row r="152" spans="1:64" ht="13.5" customHeight="1">
      <c r="B152" s="158"/>
      <c r="C152" s="82"/>
      <c r="D152" s="498"/>
      <c r="E152" s="499"/>
      <c r="F152" s="76"/>
      <c r="G152" s="170"/>
      <c r="H152" s="223" t="s">
        <v>112</v>
      </c>
      <c r="I152" s="199" t="str">
        <f>LOOKUP(E153,始祖牛ﾃﾞｰﾀ!$A$6:$A$6335,始祖牛ﾃﾞｰﾀ!$G$6:$G$6335)</f>
        <v>安福</v>
      </c>
      <c r="J152" s="77" t="s">
        <v>125</v>
      </c>
      <c r="K152" s="200" t="str">
        <f>LOOKUP(I153,始祖牛ﾃﾞｰﾀ!$A$6:$A$6335,始祖牛ﾃﾞｰﾀ!$E$6:$E$6335)</f>
        <v>安谷土井</v>
      </c>
      <c r="L152" s="225"/>
      <c r="M152" s="91" t="str">
        <f>LOOKUP(K153,始祖牛ﾃﾞｰﾀ!$A$6:$A$6335,始祖牛ﾃﾞｰﾀ!$E$6:$E$6335)</f>
        <v>安美土井</v>
      </c>
      <c r="N152" s="83"/>
      <c r="O152" s="83"/>
      <c r="P152" s="83"/>
      <c r="Q152" s="83"/>
      <c r="R152" s="83"/>
      <c r="S152" s="83"/>
      <c r="T152" s="83"/>
      <c r="U152" s="83"/>
      <c r="V152" s="187"/>
      <c r="X152" s="80" t="s">
        <v>119</v>
      </c>
      <c r="Y152" s="86">
        <f>IF(Y99=0,IF(Y103=0,IF(Y108=0,Y118,0),0),0)</f>
        <v>0</v>
      </c>
      <c r="Z152" s="86">
        <f>IF(AND(Y99=0,Y103=0),IF(AND(Y108=0,Z99=0),IF(AND(Z103=0,Z108=0),Z118,0),0),0)</f>
        <v>0</v>
      </c>
      <c r="AA152" s="86">
        <f>IF(Y99=0,IF(Y103=0,IF(Y108=0,IF(Z99=0,IF(Z103=0,IF(Z108=0,AA118,0),0),0),0),0),0)</f>
        <v>0</v>
      </c>
      <c r="AB152" s="86">
        <f>IF(Y99=0,IF(Y103=0,IF(Y108=0,AB118,0),0),0)</f>
        <v>0</v>
      </c>
      <c r="AC152" s="86">
        <f>IF(AND(Y99=0,Y103=0),IF(AND(Y108=0,Z99=0),IF(AND(Z103=0,Z108=0),IF(AND(AA99=0,AA103=0),IF(AA108=0,AC118,0),0),0),0),0)</f>
        <v>0</v>
      </c>
      <c r="AD152" s="86">
        <f>IF(AND(Y99=0,Y103=0),IF(AND(Y108=0,Z99=0),IF(AND(Z103=0,Z108=0),AD118,0),0),0)</f>
        <v>0</v>
      </c>
      <c r="AE152" s="86">
        <f>IF(Y99=0,IF(Y103=0,IF(Y108=0,IF(AB99=0,IF(AB103=0,IF(AB108=0,AE118,0),0),0),0),0),0)</f>
        <v>0</v>
      </c>
      <c r="AF152" s="86">
        <f>IF(Y99=0,IF(Y103=0,IF(Y108=0,AF118,0),0),0)</f>
        <v>0</v>
      </c>
      <c r="AG152" s="86">
        <f>IF(AND(Y99=0,Y103=0),IF(AND(Y108=0,Z99=0),IF(AND(Z103=0,Z108=0),IF(AND(AA99=0,AA103=0),IF(AND(AA108=0,AC99=0),IF(AND(AC103=0,AC108=0),AG118,0),0),0),0),0),0)</f>
        <v>0</v>
      </c>
      <c r="AH152" s="86">
        <f>IF(AND(Y99=0,Y103=0),IF(AND(Y108=0,Z99=0),IF(AND(Z103=0,AA108=0),IF(AND(AA99=0,AA103=0),IF(Z108=0,AH118,0),0),0),0),0)</f>
        <v>0</v>
      </c>
      <c r="AI152" s="86">
        <f>IF(AND(Y99=0,Y103=0),IF(AND(Y108=0,Z99=0),IF(AND(Z103=0,Z108=0),IF(AND(AD99=0,AD103=0),IF(AD108=0,AI118,0),0),0),0),0)</f>
        <v>0</v>
      </c>
      <c r="AJ152" s="86">
        <f>IF(Y99=0,IF(Y103=0,IF(Y108=0,IF(Z99=0,IF(Z103=0,IF(Z108=0,AJ118,0),0),0),0),0),0)</f>
        <v>0</v>
      </c>
      <c r="AK152" s="86">
        <f>IF(AND(Y99=0,Y103=0),IF(AND(Y108=0,AB99=0),IF(AND(AB103=0,AB108=0),IF(AND(AE99=0,AE103=0),IF(AE108=0,AK118,0),0),0),0),0)</f>
        <v>0</v>
      </c>
      <c r="AL152" s="86">
        <f>IF(AND(Y99=0,Y103=0),IF(AND(Y108=0,AB99=0),IF(AND(AB103=0,AB108=0),AL118,0),0),0)</f>
        <v>0</v>
      </c>
      <c r="AM152" s="86">
        <f>IF(AND(Y99=0,Y103=0),IF(AND(Y108=0,AF99=0),IF(AND(AF103=0,AF108=0),AM118,0),0),0)</f>
        <v>0</v>
      </c>
      <c r="AN152" s="86">
        <f>IF(Y99=0,IF(Y103=0,IF(Y108=0,AN118,0),0),0)</f>
        <v>0</v>
      </c>
      <c r="AO152" s="86">
        <f>IF(AND(Y99=0,Y103=0),IF(AND(Y108=0,Z99=0),IF(AND(Z103=0,Z108=0),IF(AND(AA99=0,AA103=0),IF(AND(AA108=0,AC99=0),IF(AND(AC103=0,AC108=0),IF(AND(AG99=0,AG103=0),IF(AG108=0,AO118,0),0),0),0),0),0),0),0)</f>
        <v>0</v>
      </c>
      <c r="AP152" s="86">
        <f>IF(AND(Y99=0,Y103=0),IF(AND(Y108=0,Z99=0),IF(AND(Z103=0,Z108=0),IF(AND(AA99=0,AA103=0),IF(AND(AA108=0,AC99=0),IF(AND(AC103=0,AC108=0),AP118,0),0),0),0),0),0)</f>
        <v>0</v>
      </c>
      <c r="AQ152" s="86">
        <f>IF(AND(Y99=0,Y103=0),IF(AND(Y108=0,Z99=0),IF(AND(Z103=0,Z108=0),IF(AND(AA99=0,AA103=0),IF(AND(AA108=0,AC99=0),IF(AND(AC103=0,AC108=0),IF(AND(AH99=0,AH103=0),IF(AH108=0,AQ118,0),0),0),0),0),0),0),0)</f>
        <v>0</v>
      </c>
      <c r="AR152" s="86">
        <f>IF(AND(Y99=0,Y103=0),IF(AND(Y108=0,Z99=0),IF(AND(Z103=0,AA108=0),IF(AND(AA99=0,AA103=0),IF(Z108=0,AR118,0),0),0),0),0)</f>
        <v>0</v>
      </c>
      <c r="AS152" s="86">
        <f>IF(AND(Y99=0,Y103=0),IF(AND(Y108=0,Z99=0),IF(AND(Z103=0,Z108=0),IF(AND(AD99=0,AD103=0),IF(AND(AD108=0,AI99=0),IF(AND(AI103=0,AI108=0),AS118,0),0),0),0),0),0)</f>
        <v>0</v>
      </c>
      <c r="AT152" s="86">
        <f>IF(AND(Y99=0,Y103=0),IF(AND(Y108=0,Z99=0),IF(AND(Z103=0,Z108=0),IF(AND(AD99=0,AD103=0),IF(AD108=0,AT118,0),0),0),0),0)</f>
        <v>0</v>
      </c>
      <c r="AU152" s="86">
        <f>IF(AND(Y99=0,Y103=0),IF(AND(Y108=0,Z99=0),IF(AND(Z103=0,Z108=0),IF(AND(AJ103=0,AJ99=0),IF(AJ108=0,AU118,0),0),0),0),0)</f>
        <v>0</v>
      </c>
      <c r="AV152" s="86">
        <f>IF(Y99=0,IF(Y103=0,IF(Y108=0,IF(Z99=0,IF(Z103=0,IF(Z108=0,AV118,0),0),0),0),0),0)</f>
        <v>0</v>
      </c>
      <c r="AW152" s="86">
        <f>IF(AND(Y99=0,Y103=0),IF(AND(Y108=0,AB99=0),IF(AND(AB103=0,AB108=0),IF(AND(AE99=0,AE103=0),IF(AND(AE108=0,AK99=0),IF(AND(AK103=0,AK108=0),AW118,0),0),0),0),0),0)</f>
        <v>0</v>
      </c>
      <c r="AX152" s="86">
        <f>IF(AND(Y99=0,Y103=0),IF(AND(Y108=0,AB99=0),IF(AND(AB103=0,AB108=0),IF(AND(AE99=0,AE103=0),IF(AE108=0,AX118,0),0),0),0),0)</f>
        <v>0</v>
      </c>
      <c r="AY152" s="86">
        <f>IF(AND(Y99=0,Y103=0),IF(AND(Y108=0,AB99=0),IF(AND(AB103=0,AL108=0),IF(AND(AL99=0,AL103=0),IF(AB108=0,AY118,0),0),0),0),0)</f>
        <v>0</v>
      </c>
      <c r="AZ152" s="86">
        <f>IF(AND(Y99=0,Y103=0),IF(AND(Y108=0,AB99=0),IF(AND(AB103=0,AB108=0),AZ118,0),0),0)</f>
        <v>0</v>
      </c>
      <c r="BA152" s="86">
        <f>IF(AND(Y99=0,Y103=0),IF(AND(Y108=0,AF99=0),IF(AND(AF103=0,AF108=0),IF(AND(AM99=0,AM103=0),IF(AM108=0,BA118,0),0),0),0),0)</f>
        <v>0</v>
      </c>
      <c r="BB152" s="86">
        <f>IF(AND(Y99=0,Y103=0),IF(AND(Y108=0,AF99=0),IF(AND(AF103=0,AF108=0),BB118,0),0),0)</f>
        <v>0</v>
      </c>
      <c r="BC152" s="86">
        <f>IF(Y99=0,IF(Y103=0,IF(Y108=0,IF(AN99=0,IF(AN103=0,IF(AN108=0,BC118,0),0),0),0),0),0)</f>
        <v>0</v>
      </c>
      <c r="BD152" s="86">
        <f>IF(Y99=0,IF(Y103=0,IF(Y108=0,BD118,0),0),0)</f>
        <v>0</v>
      </c>
      <c r="BF152" s="114">
        <v>20</v>
      </c>
      <c r="BG152" s="112" t="str">
        <f>IF(OR(Y96=AR96,Z96=AR96),"",IF(OR(AA96=AR96,AB96=AR96),"",IF(OR(AC96=AR96,AD96=AR96),"",IF(OR(AE96=AR96,AF96=AR96),"",IF(OR(AG96=AR96,AH96=AR96),"",IF(OR(AI96=AR96,AJ96=AR96),"",IF(OR(AK96=AR96,AL96=AR96),"",IF(OR(AM96=AR96,AN96=AR96),"",IF(OR(AO96=AR96,AP96=AR96),"",IF(AQ96=AR96,"",AR96))))))))))</f>
        <v>はしもと</v>
      </c>
      <c r="BH152" s="67">
        <f>COUNTIF(Y164:BD164,BG152)</f>
        <v>0</v>
      </c>
      <c r="BI152" s="105">
        <f>SUMIF(Y164:BD164,BG152,Y176:BD176)</f>
        <v>0</v>
      </c>
      <c r="BJ152" s="133">
        <f t="shared" si="22"/>
        <v>12</v>
      </c>
      <c r="BK152" s="65">
        <f>RANK(BJ152,BJ133:BJ164)</f>
        <v>16</v>
      </c>
      <c r="BL152" s="65" t="str">
        <f t="shared" si="21"/>
        <v/>
      </c>
    </row>
    <row r="153" spans="1:64" ht="13.5" customHeight="1">
      <c r="B153" s="158"/>
      <c r="C153" s="81"/>
      <c r="D153" s="81"/>
      <c r="E153" s="195" t="str">
        <f>G95</f>
        <v>やすひら</v>
      </c>
      <c r="F153" s="81"/>
      <c r="G153" s="82"/>
      <c r="H153" s="88"/>
      <c r="I153" s="191" t="str">
        <f>LOOKUP(E153,始祖牛ﾃﾞｰﾀ!$A$6:$A$6335,始祖牛ﾃﾞｰﾀ!$F$6:$F$6335)</f>
        <v>やすふく</v>
      </c>
      <c r="J153" s="78"/>
      <c r="K153" s="196" t="str">
        <f>LOOKUP(I153,始祖牛ﾃﾞｰﾀ!$A$6:$A$6335,始祖牛ﾃﾞｰﾀ!$D$6:$D$6335)</f>
        <v>やすたにどい</v>
      </c>
      <c r="L153" s="118"/>
      <c r="M153" s="190" t="str">
        <f>LOOKUP(I153,始祖牛ﾃﾞｰﾀ!$A$6:$A$6335,始祖牛ﾃﾞｰﾀ!$G$6:$G$6335)</f>
        <v>安美土井</v>
      </c>
      <c r="N153" s="83"/>
      <c r="O153" s="83"/>
      <c r="P153" s="83"/>
      <c r="Q153" s="83"/>
      <c r="R153" s="83"/>
      <c r="S153" s="83"/>
      <c r="T153" s="83"/>
      <c r="U153" s="83"/>
      <c r="V153" s="187"/>
      <c r="X153" s="80" t="s">
        <v>120</v>
      </c>
      <c r="Y153" s="86">
        <f>IF(Y99=0,IF(Y103=0,Y119,0),0)</f>
        <v>0</v>
      </c>
      <c r="Z153" s="86">
        <f>IF(Y99=0,IF(Y103=0,IF(Z99=0,IF(Z103=0,Z119,0),0),0),0)</f>
        <v>0</v>
      </c>
      <c r="AA153" s="86">
        <f>IF(Y99=0,IF(Y103=0,IF(Z99=0,IF(Z103=0,AA119,0),0),0),0)</f>
        <v>0</v>
      </c>
      <c r="AB153" s="86">
        <f>IF(Y99=0,AB119,0)</f>
        <v>0</v>
      </c>
      <c r="AC153" s="86">
        <f>IF(AND(Y99=0,Y103=0),IF(AND(Z99=0,Z103=0),IF(AND(AA99=0,AA103=0),AC119,0),0),0)</f>
        <v>0</v>
      </c>
      <c r="AD153" s="86">
        <f>IF(AND(Y99=0,Y103=0),IF(AND(Z99=0,Z103=0),AD119,0),0)</f>
        <v>0</v>
      </c>
      <c r="AE153" s="86">
        <f>IF(AND(Y99=0,Y103=0),IF(AND(AB99=0,AB103=0),AE119,0),0)</f>
        <v>0</v>
      </c>
      <c r="AF153" s="86">
        <f>IF(Y99=0,IF(Y103=0,AF119,0),0)</f>
        <v>0</v>
      </c>
      <c r="AG153" s="86">
        <f>IF(AND(Y99=0,Y103=0),IF(AND(Z99=0,Z103=0),IF(AND(AA99=0,AA103=0),IF(AND(AC99=0,AC103=0),AG119,0),0),0),0)</f>
        <v>0</v>
      </c>
      <c r="AH153" s="86">
        <f>IF(AND(Y99=0,Y103=0),IF(AND(Z99=0,Z103=0),IF(AND(AA99=0,AA103=0),AH119,0),0),0)</f>
        <v>0</v>
      </c>
      <c r="AI153" s="86">
        <f>IF(AND(Y99=0,Y103=0),IF(AND(Z99=0,Z103=0),IF(AND(AD99=0,AD103=0),AI119,0),0),0)</f>
        <v>0</v>
      </c>
      <c r="AJ153" s="86">
        <f>IF(AND(Y99=0,Y103=0),IF(AND(Z99=0,Z103=0),AJ119,0),0)</f>
        <v>0</v>
      </c>
      <c r="AK153" s="86">
        <f>IF(AND(Y99=0,Y103=0),IF(AND(AB99=0,AB103=0),IF(AND(AE99=0,AE103=0),AK119,0),0),0)</f>
        <v>0</v>
      </c>
      <c r="AL153" s="86">
        <f>IF(AND(Y99=0,Y103=0),IF(AND(AB99=0,AB103=0),IF(AND(AE99=0,AE103=0),AL119,0),0),0)</f>
        <v>0</v>
      </c>
      <c r="AM153" s="86">
        <f>IF(AND(Y99=0,Y103=0),IF(AND(AF99=0,AF103=0),AM119,0),0)</f>
        <v>0</v>
      </c>
      <c r="AN153" s="86">
        <f>IF(AND(Y99=0,Y103=0),AN119,0)</f>
        <v>0</v>
      </c>
      <c r="AO153" s="86">
        <f>IF(AND(Y103=0,Y99=0),IF(AND(Z99=0,Z103=0),IF(AND(AA99=0,AA103=0),IF(AND(AC99=0,AC103=0),IF(AND(AG99=0,AG103=0),AO119,0),0),0),0),0)</f>
        <v>0</v>
      </c>
      <c r="AP153" s="86">
        <f>IF(AND(Y99=0,Y103=0),IF(AND(Z99=0,Z103=0),IF(AND(AA99=0,AA103=0),IF(AND(AC99=0,AC103=0),AP119,0),0),0),0)</f>
        <v>0</v>
      </c>
      <c r="AQ153" s="86">
        <f>IF(AND(Y99=0,Y103=0),IF(AND(Z99=0,Z103=0),IF(AND(AD99=0,AD103=0),IF(AND(AH99=0,AH103=0),AQ119,0),0),0),0)</f>
        <v>0</v>
      </c>
      <c r="AR153" s="86">
        <f>IF(AND(Y99=0,Y103=0),IF(AND(Z99=0,Z103=0),IF(AND(AA99=0,AA103=0),AR119,0),0),0)</f>
        <v>0</v>
      </c>
      <c r="AS153" s="86">
        <f>IF(AND(Y99=0,Y103=0),IF(AND(Z99=0,Z103=0),IF(AND(AD99=0,AD103=Y169),IF(AND(AI99=0,AI103=0),AS119,0),0),0),0)</f>
        <v>0</v>
      </c>
      <c r="AT153" s="86">
        <f>IF(AND(Y99=0,Y103=0),IF(AND(Z103=0,Z99=0),IF(AND(AD99=0,AD103=0),AT119,0),0),0)</f>
        <v>0</v>
      </c>
      <c r="AU153" s="86">
        <f>IF(AND(Y99=0,Y103=0),IF(AND(AN99=0,AN103=0),AU119,0),0)</f>
        <v>0</v>
      </c>
      <c r="AV153" s="86">
        <f>IF(AND(Y103=0,Y99=0),IF(AND(Z99=0,Z103=0),AV119,0),0)</f>
        <v>0</v>
      </c>
      <c r="AW153" s="86">
        <f>IF(AND(Y99=0,Y103=0),IF(AND(AB99=0,AB103=0),IF(AND(AE99=0,AE103=0),IF(AND(AK99=0,AK103=0),AW119,0),0),0),0)</f>
        <v>0</v>
      </c>
      <c r="AX153" s="86">
        <f>IF(AND(Y99=0,Y103=0),IF(AND(AB99=0,AB103=0),IF(AND(AE103=0,AE99=0),AX119,0),0),0)</f>
        <v>0</v>
      </c>
      <c r="AY153" s="86">
        <f>IF(AND(Y99=0,Y103=0),IF(AND(AB99=0,AB103=0),IF(AND(AL99=0,AL103=0),AY119,0),0),0)</f>
        <v>0</v>
      </c>
      <c r="AZ153" s="86">
        <f>IF(AND(Y99=0,Y103=0),IF(AND(AB99=0,AB103=0),AZ119,0),0)</f>
        <v>0</v>
      </c>
      <c r="BA153" s="86">
        <f>IF(AND(Y99=0,Y103=0),IF(AND(AB99=0,AB103=0),IF(AND(AF99=0,AF103=0),IF(AND(AM99=0,AM103=0),BA119,0),0),0),0)</f>
        <v>0</v>
      </c>
      <c r="BB153" s="86">
        <f>IF(AND(Y99=0,Y103=0),IF(AND(AF99=0,AF103=0),BB119,0),0)</f>
        <v>0</v>
      </c>
      <c r="BC153" s="86">
        <f>IF(AND(Y103=0,Y99=0),IF(AND(AN99=0,AN103=0),BC119,0),0)</f>
        <v>0</v>
      </c>
      <c r="BD153" s="86">
        <f>IF(AND(Y99=0,Y103=0),BD119,0)</f>
        <v>0</v>
      </c>
      <c r="BF153" s="114">
        <v>21</v>
      </c>
      <c r="BG153" s="112" t="str">
        <f>IF(OR(Y96=AS96,Z96=AS96),"",IF(OR(AA96=AS96,AB96=AS96),"",IF(OR(AC96=AS96,AD96=AS96),"",IF(OR(AE96=AS96,AF96=AS96),"",IF(OR(AG96=AS96,AH96=AS96),"",IF(OR(AI96=AS96,AJ96=AS96),"",IF(OR(AK96=AS96,AL96=AS96),"",IF(OR(AM96=AS96,AN96=AS96),"",IF(OR(AO96=AS96,AP96=AS96),"",IF(OR(AQ96=AS96,AR96=AS96),"",AS96))))))))))</f>
        <v/>
      </c>
      <c r="BH153" s="67">
        <f>COUNTIF(Y164:BD164,BG153)</f>
        <v>22</v>
      </c>
      <c r="BI153" s="105">
        <f>SUMIF(Y164:BD164,BG153,Y176:BD176)</f>
        <v>0</v>
      </c>
      <c r="BJ153" s="133">
        <f>IF(BG153="",0,BI153*100000+32-BF153)</f>
        <v>0</v>
      </c>
      <c r="BK153" s="65">
        <f>RANK(BJ153,BJ133:BJ164)</f>
        <v>21</v>
      </c>
      <c r="BL153" s="65" t="str">
        <f t="shared" si="21"/>
        <v/>
      </c>
    </row>
    <row r="154" spans="1:64" ht="13.5" customHeight="1">
      <c r="B154" s="158"/>
      <c r="C154" s="81"/>
      <c r="D154" s="81"/>
      <c r="E154" s="83"/>
      <c r="F154" s="81"/>
      <c r="G154" s="82"/>
      <c r="H154" s="82"/>
      <c r="I154" s="118"/>
      <c r="J154" s="77" t="s">
        <v>126</v>
      </c>
      <c r="K154" s="200" t="str">
        <f>LOOKUP(E153,始祖牛ﾃﾞｰﾀ!$A$6:$A$6335,始祖牛ﾃﾞｰﾀ!$I$6:$I$6335)</f>
        <v>茂富士</v>
      </c>
      <c r="L154" s="225"/>
      <c r="M154" s="91" t="str">
        <f>LOOKUP(K155,始祖牛ﾃﾞｰﾀ!$A$6:$A$6335,始祖牛ﾃﾞｰﾀ!$E$6:$E$6335)</f>
        <v>茂金波</v>
      </c>
      <c r="N154" s="83"/>
      <c r="O154" s="83"/>
      <c r="P154" s="83"/>
      <c r="Q154" s="83"/>
      <c r="R154" s="83"/>
      <c r="S154" s="83"/>
      <c r="T154" s="83"/>
      <c r="U154" s="83"/>
      <c r="V154" s="187"/>
      <c r="X154" s="80" t="s">
        <v>121</v>
      </c>
      <c r="Y154" s="86">
        <f>IF(Y99=0,IF(Y109=0,Y120,0),0)</f>
        <v>0</v>
      </c>
      <c r="Z154" s="86">
        <f>IF(Y99=0,IF(Y109=0,IF(Z99=0,IF(Z109=0,Z120,0),0),0),0)</f>
        <v>0</v>
      </c>
      <c r="AA154" s="86">
        <f>IF(Y99=0,IF(Y109=0,IF(Z99=0,IF(Z109=0,AA120,0),0),0),0)</f>
        <v>0</v>
      </c>
      <c r="AB154" s="86">
        <f>IF(Y99=0,AB120,0)</f>
        <v>0</v>
      </c>
      <c r="AC154" s="86">
        <f>IF(AND(Y99=0,Y109=0),IF(AND(Z99=0,Z109=0),IF(AND(AA99=0,AA109=0),AC120,0),0),0)</f>
        <v>0</v>
      </c>
      <c r="AD154" s="86">
        <f>IF(AND(Y99=0,Y109=0),IF(AND(Z99=0,Z109=0),AD120,0),0)</f>
        <v>0</v>
      </c>
      <c r="AE154" s="86">
        <f>IF(AND(Y99=0,Y109=0),IF(AND(AB99=0,AB109=0),AE120,0),0)</f>
        <v>0</v>
      </c>
      <c r="AF154" s="86">
        <f>IF(Y99=0,IF(Y109=0,AF120,0),0)</f>
        <v>0</v>
      </c>
      <c r="AG154" s="86">
        <f>IF(AND(Y99=0,Y109=0),IF(AND(Z99=0,Z109=0),IF(AND(AA99=0,AA109=0),IF(AND(AC99=0,AC109=0),AG120,0),0),0),0)</f>
        <v>0</v>
      </c>
      <c r="AH154" s="86">
        <f>IF(AND(Y99=0,Y109=0),IF(AND(Z99=0,Z109=0),IF(AND(AA99=0,AA109=0),AH120,0),0),0)</f>
        <v>0</v>
      </c>
      <c r="AI154" s="86">
        <f>IF(AND(Y99=0,Y109=0),IF(AND(Z99=0,Z109=0),IF(AND(AD99=0,AD109=0),AI120,0),0),0)</f>
        <v>0</v>
      </c>
      <c r="AJ154" s="86">
        <f>IF(AND(Y99=0,Y109=0),IF(AND(Z99=0,Z109=0),AJ120,0),0)</f>
        <v>0</v>
      </c>
      <c r="AK154" s="86">
        <f>IF(AND(Y99=0,Y109=0),IF(AND(AB99=0,AB109=0),IF(AND(AE99=0,AE109=0),AK120,0),0),0)</f>
        <v>0</v>
      </c>
      <c r="AL154" s="86">
        <f>IF(AND(Y98=0,Y109=0),IF(AND(AB98=0,AB109=0),IF(AND(AE98=0,AE109=0),AL120,0),0),0)</f>
        <v>0</v>
      </c>
      <c r="AM154" s="86">
        <f>IF(AND(Y99=0,Y109=0),IF(AND(AF99=0,AF109=0),AM120,0),0)</f>
        <v>0</v>
      </c>
      <c r="AN154" s="86">
        <f>IF(AND(Y99=0,Y109=0),AN120,0)</f>
        <v>0</v>
      </c>
      <c r="AO154" s="86">
        <f>IF(AND(Y109=0,Y99=0),IF(AND(Z99=0,Z109=0),IF(AND(AA99=0,AA109=0),IF(AND(AC99=0,AC109=0),IF(AND(AG99=0,AG109=0),AO120,0),0),0),0),0)</f>
        <v>0</v>
      </c>
      <c r="AP154" s="86">
        <f>IF(AND(Y99=0,Y109=0),IF(AND(Z99=0,Z109=0),IF(AND(AA99=0,AA109=0),IF(AND(AG99=0,AG109=0),AP120,0),0),0),0)</f>
        <v>0</v>
      </c>
      <c r="AQ154" s="86">
        <f>IF(AND(Y99=0,Y109=0),IF(AND(Z99=0,Z109=0),IF(AND(AD99=0,AD109=0),IF(AND(AH99=0,AH109=0),AQ120,0),0),0),0)</f>
        <v>0</v>
      </c>
      <c r="AR154" s="86">
        <f>IF(AND(Y99=0,Y109=0),IF(AND(Z99=0,Z109=0),IF(AND(AA99=0,AA109=0),AR120,0),0),0)</f>
        <v>0</v>
      </c>
      <c r="AS154" s="86">
        <f>IF(AND(Y99=0,Y109=0),IF(AND(Z99=0,Z109=0),IF(AND(AD99=0,AD109=Y170),IF(AND(AI99=0,AI109=0),AS120,0),0),0),0)</f>
        <v>0</v>
      </c>
      <c r="AT154" s="86">
        <f>IF(AND(Y99=0,Y109=0),IF(AND(Z109=0,Z99=0),IF(AND(AD99=0,AD109=0),AT120,0),0),0)</f>
        <v>0</v>
      </c>
      <c r="AU154" s="86">
        <f>IF(AND(Y99=0,Y109=0),IF(AND(Z99=0,Z109=0),IF(AND(AJ99=0,AJ109=0),AU120,0),0),0)</f>
        <v>0</v>
      </c>
      <c r="AV154" s="86">
        <f>IF(AND(Y109=0,Y99=0),IF(AND(Z99=0,Z109=0),AV120,0),0)</f>
        <v>0</v>
      </c>
      <c r="AW154" s="86">
        <f>IF(AND(Y99=0,Y109=0),IF(AND(AB99=0,AB109=0),IF(AND(AE99=0,AE109=0),IF(AND(AK99=0,AK109=0),AW120,0),0),0),0)</f>
        <v>0</v>
      </c>
      <c r="AX154" s="86">
        <f>IF(AND(Y99=0,Y109=0),IF(AND(AB99=0,AB109=0),IF(AND(AE109=0,AE99=0),AX120,0),0),0)</f>
        <v>0</v>
      </c>
      <c r="AY154" s="86">
        <f>IF(AND(Y99=0,Y109=0),IF(AND(AB99=0,AB109=0),IF(AND(AL99=0,AL109=0),AY120,0),0),0)</f>
        <v>0</v>
      </c>
      <c r="AZ154" s="86">
        <f>IF(AND(Y99=0,Y109=0),IF(AND(AB99=0,AB109=0),AZ120,0),0)</f>
        <v>0</v>
      </c>
      <c r="BA154" s="86">
        <f>IF(AND(Y99=0,Y109=0),IF(AND(AB99=0,AB109=0),IF(AND(AF99=0,AF109=0),IF(AND(AM99=0,AM109=0),BA120,0),0),0),0)</f>
        <v>0</v>
      </c>
      <c r="BB154" s="86">
        <f>IF(AND(Y99=0,Y109=0),IF(AND(AF99=0,AF109=0),BB120,0),0)</f>
        <v>0</v>
      </c>
      <c r="BC154" s="86">
        <f>IF(AND(Y109=0,Y99=0),IF(AND(AN99=0,AN109=0),BC120,0),0)</f>
        <v>0</v>
      </c>
      <c r="BD154" s="86">
        <f>IF(AND(Y99=0,Y109=0),BD120,0)</f>
        <v>0</v>
      </c>
      <c r="BF154" s="114">
        <v>22</v>
      </c>
      <c r="BG154" s="112" t="str">
        <f>IF(OR(Y96=AT96,Z96=AT96),"",IF(OR(AA96=AT96,AB96=AT96),"",IF(OR(AC96=AT96,AD96=AT96),"",IF(OR(AE96=AT96,AF96=AT96),"",IF(OR(AG96=AT96,AH96=AT96),"",IF(OR(AI96=AT96,AJ96=AT96),"",IF(OR(AK96=AT96,AL96=AT96),"",IF(OR(AM96=AT96,AN96=AT96),"",IF(OR(AO96=AT96,AP96=AT96),"",IF(OR(AQ96=AT96,AR96=AT96),"",IF(AS96=AT96,"",AT96)))))))))))</f>
        <v/>
      </c>
      <c r="BH154" s="67">
        <f>COUNTIF(Y164:BD164,BG154)</f>
        <v>22</v>
      </c>
      <c r="BI154" s="105">
        <f>SUMIF(Y164:BD164,BG154,Y176:BD176)</f>
        <v>0</v>
      </c>
      <c r="BJ154" s="133">
        <f t="shared" ref="BJ154:BJ164" si="23">IF(BG154="",0,BI154*100000+32-BF154)</f>
        <v>0</v>
      </c>
      <c r="BK154" s="65">
        <f>RANK(BJ154,BJ133:BJ164)</f>
        <v>21</v>
      </c>
      <c r="BL154" s="65" t="str">
        <f t="shared" si="21"/>
        <v/>
      </c>
    </row>
    <row r="155" spans="1:64" ht="13.5" customHeight="1">
      <c r="B155" s="158"/>
      <c r="C155" s="81"/>
      <c r="D155" s="81"/>
      <c r="E155" s="64"/>
      <c r="F155" s="88"/>
      <c r="G155" s="84"/>
      <c r="H155" s="84"/>
      <c r="I155" s="118"/>
      <c r="J155" s="78"/>
      <c r="K155" s="196" t="str">
        <f>LOOKUP(E153,始祖牛ﾃﾞｰﾀ!$A$6:$A$6335,始祖牛ﾃﾞｰﾀ!$H$6:$H$6335)</f>
        <v>しげふじ</v>
      </c>
      <c r="L155" s="118"/>
      <c r="M155" s="190" t="str">
        <f>LOOKUP(E153,始祖牛ﾃﾞｰﾀ!$A$6:$A$6335,始祖牛ﾃﾞｰﾀ!$K$6:$K$6335)</f>
        <v>新月</v>
      </c>
      <c r="N155" s="83"/>
      <c r="O155" s="83"/>
      <c r="P155" s="83"/>
      <c r="Q155" s="83"/>
      <c r="R155" s="83"/>
      <c r="S155" s="83"/>
      <c r="T155" s="83"/>
      <c r="U155" s="83"/>
      <c r="V155" s="187"/>
      <c r="X155" s="80" t="s">
        <v>122</v>
      </c>
      <c r="Y155" s="86">
        <f>IF(Y99=0,Y121,0)</f>
        <v>0</v>
      </c>
      <c r="Z155" s="86">
        <f>IF(AND(Y99=0,Z99=0),Z121,0)</f>
        <v>0</v>
      </c>
      <c r="AA155" s="86">
        <f>IF(AND(Y99=0,Z99=0),IF(AA99=0,AA121,0),0)</f>
        <v>0</v>
      </c>
      <c r="AB155" s="86">
        <f>IF(AND(Y99=0,AB99=0),AB121,0)</f>
        <v>0</v>
      </c>
      <c r="AC155" s="86">
        <f>IF(Y99=0,IF(Z99=0,IF(AA99=0,AC121,0),0),0)</f>
        <v>0</v>
      </c>
      <c r="AD155" s="86">
        <f>IF(Y99=0,IF(Z99=0,AD121,0),0)</f>
        <v>0</v>
      </c>
      <c r="AE155" s="86">
        <f>IF(Y99=0,IF(AB99=0,AE121,0),0)</f>
        <v>0</v>
      </c>
      <c r="AF155" s="86">
        <f>IF(Y99=0,AF121,0)</f>
        <v>0</v>
      </c>
      <c r="AG155" s="86">
        <f>IF(Y99=0,IF(Z99=0,IF(AA99=0,IF(AC99=0,AG121,0),0),0),0)</f>
        <v>0</v>
      </c>
      <c r="AH155" s="86">
        <f>IF(Y99=0,IF(Z99=0,IF(AA99=0,AH121,0),0),0)</f>
        <v>0</v>
      </c>
      <c r="AI155" s="86">
        <f>IF(Y99=0,IF(Z99=0,IF(AD99=0,AI121,0),0),0)</f>
        <v>0</v>
      </c>
      <c r="AJ155" s="86">
        <f>IF(Y99=0,IF(Z99=0,AJ121,0),0)</f>
        <v>0</v>
      </c>
      <c r="AK155" s="86">
        <f>IF(Y99=0,IF(AB99=0,IF(AE99=0,AK121,0),0),0)</f>
        <v>0</v>
      </c>
      <c r="AL155" s="86">
        <f>IF(Y99=0,IF(AB99=0,AL120,0),0)</f>
        <v>0</v>
      </c>
      <c r="AM155" s="86">
        <f>IF(Y99=0,IF(AF99=0,AM121,0),0)</f>
        <v>0</v>
      </c>
      <c r="AN155" s="86">
        <f>IF(Y99=0,AN121,0)</f>
        <v>0</v>
      </c>
      <c r="AO155" s="86">
        <f>IF(Y99=0,IF(Z99=0,IF(AA99=0,IF(AC99=0,IF(AG99=0,AO121,0),0),0),0),0)</f>
        <v>0</v>
      </c>
      <c r="AP155" s="86">
        <f>IF(Y99=0,IF(Z99=0,IF(AA99=0,IF(AB99=0,AP121,0),0),0),0)</f>
        <v>0</v>
      </c>
      <c r="AQ155" s="86">
        <f>IF(Y99=0,IF(Z99=0,IF(AA99=0,IF(AH99=0,AQ121,0),0),0),0)</f>
        <v>0</v>
      </c>
      <c r="AR155" s="86">
        <f>IF(Y99=0,IF(Z99=0,IF(AA99=0,AR121,0),0),0)</f>
        <v>0</v>
      </c>
      <c r="AS155" s="86">
        <f>IF(Y99=0,IF(Z99=0,IF(AD99=0,IF(AG99=0,IF(AH99=0,AS121,0),0),0),0),0)</f>
        <v>0</v>
      </c>
      <c r="AT155" s="86">
        <f>IF(Y99=0,IF(Z99=0,IF(AD99=0,AT121,0),0),0)</f>
        <v>0</v>
      </c>
      <c r="AU155" s="86">
        <f>IF(Y99=0,IF(Z99=0,IF(AJ99=0,AU121,0),0),0)</f>
        <v>0</v>
      </c>
      <c r="AV155" s="86">
        <f>IF(Y99=0,IF(Z99=0,AV121,0),0)</f>
        <v>0</v>
      </c>
      <c r="AW155" s="86">
        <f>IF(Y99=0,IF(AB99=0,IF(AE99=0,IF(AK99=0,AW121,0),0),0),0)</f>
        <v>0</v>
      </c>
      <c r="AX155" s="86">
        <f>IF(Y99=0,IF(AB99=0,IF(AD99=0,AX121,0),0),0)</f>
        <v>0</v>
      </c>
      <c r="AY155" s="86">
        <f>IF(Y99=0,IF(AB99=0,IF(AL99=0,AY121,0),0),0)</f>
        <v>0</v>
      </c>
      <c r="AZ155" s="86">
        <f>IF(Y99=0,IF(AB99=0,AZ121,0),0)</f>
        <v>0</v>
      </c>
      <c r="BA155" s="86">
        <f>IF(Y99=0,IF(AF99=0,IF(AM99=0,BA121,0),0),0)</f>
        <v>0</v>
      </c>
      <c r="BB155" s="86">
        <f>IF(Y99=0,IF(AF99=0,IF(AM99=0,BB121,0),0),0)</f>
        <v>0</v>
      </c>
      <c r="BC155" s="86">
        <f>IF(Y99=0,IF(AN99=0,BC121,0),0)</f>
        <v>0</v>
      </c>
      <c r="BD155" s="86">
        <f>IF(Y99=0,BD121,0)</f>
        <v>0</v>
      </c>
      <c r="BF155" s="114">
        <v>23</v>
      </c>
      <c r="BG155" s="112" t="str">
        <f>IF(OR(Y96=AU96,Z96=AU96),"",IF(OR(AA96=AU96,AB96=AU96),"",IF(OR(AC96=AU96,AD96=AU96),"",IF(OR(AE96=AU96,AF96=AU96),"",IF(OR(AG96=AU96,AH96=AU96),"",IF(OR(AI96=AU96,AJ96=AU96),"",IF(OR(AK96=AU96,AL96=AU96),"",IF(OR(AM96=AU96,AN96=AU96),"",IF(OR(AO96=AU96,AP96=AU96),"",IF(OR(AQ96=AU96,AR96=AU96),"",IF(OR(AS96=AU96,AT96=AU96),"",AU96)))))))))))</f>
        <v>とよかわ</v>
      </c>
      <c r="BH155" s="67">
        <f>COUNTIF(Y164:BD164,BG155)</f>
        <v>0</v>
      </c>
      <c r="BI155" s="105">
        <f>SUMIF(Y164:BD164,BG155,Y176:BD176)</f>
        <v>0</v>
      </c>
      <c r="BJ155" s="133">
        <f t="shared" si="23"/>
        <v>9</v>
      </c>
      <c r="BK155" s="65">
        <f>RANK(BJ155,BJ133:BJ164)</f>
        <v>17</v>
      </c>
      <c r="BL155" s="65" t="str">
        <f t="shared" si="21"/>
        <v/>
      </c>
    </row>
    <row r="156" spans="1:64" s="94" customFormat="1" ht="13.5" customHeight="1">
      <c r="A156" s="62"/>
      <c r="B156" s="158"/>
      <c r="C156" s="81"/>
      <c r="D156" s="76"/>
      <c r="E156" s="170"/>
      <c r="F156" s="81" t="s">
        <v>106</v>
      </c>
      <c r="G156" s="64"/>
      <c r="H156" s="223" t="s">
        <v>113</v>
      </c>
      <c r="I156" s="199" t="str">
        <f>LOOKUP(G159,始祖牛ﾃﾞｰﾀ!$A$6:$A$6335,始祖牛ﾃﾞｰﾀ!$E$6:$E$6335)</f>
        <v>気高</v>
      </c>
      <c r="J156" s="77" t="s">
        <v>127</v>
      </c>
      <c r="K156" s="200" t="str">
        <f>LOOKUP(I157,始祖牛ﾃﾞｰﾀ!$A$6:$A$6335,始祖牛ﾃﾞｰﾀ!$E$6:$E$6335)</f>
        <v>豊参</v>
      </c>
      <c r="L156" s="225"/>
      <c r="M156" s="91" t="str">
        <f>LOOKUP(K157,始祖牛ﾃﾞｰﾀ!$A$6:$A$6335,始祖牛ﾃﾞｰﾀ!$E$6:$E$6335)</f>
        <v>第５栄光</v>
      </c>
      <c r="N156" s="83"/>
      <c r="O156" s="83"/>
      <c r="P156" s="83"/>
      <c r="Q156" s="83"/>
      <c r="R156" s="83"/>
      <c r="S156" s="83"/>
      <c r="T156" s="83"/>
      <c r="U156" s="83"/>
      <c r="V156" s="187"/>
      <c r="W156" s="62"/>
      <c r="X156" s="80" t="s">
        <v>123</v>
      </c>
      <c r="Y156" s="86">
        <f>IF(Y101=0,IF(Y104=0,IF(Y110=0,Y122,0),0),0)</f>
        <v>0</v>
      </c>
      <c r="Z156" s="86">
        <f>IF(AND(Y101=0,Y104=0),IF(AND(Y110=0,Z101=0),IF(AND(Z104=0,Z110=0),Z122,0),0),0)</f>
        <v>0</v>
      </c>
      <c r="AA156" s="86">
        <f>IF(Y101=0,IF(Y104=0,IF(Y110=0,IF(Z101=0,IF(Z104=0,IF(Z110=0,AA122,0),0),0),0),0),0)</f>
        <v>0</v>
      </c>
      <c r="AB156" s="86">
        <f>IF(Y101=0,IF(Y104=0,IF(Y110=0,AB122,0),0),0)</f>
        <v>0</v>
      </c>
      <c r="AC156" s="86">
        <f>IF(AND(Y101=0,Y104=0),IF(AND(Y110=0,Z101=0),IF(AND(Z104=0,Z110=0),IF(AND(AA101=0,AA104=0),IF(AA110=0,AC122,0),0),0),0),0)</f>
        <v>0</v>
      </c>
      <c r="AD156" s="86">
        <f>IF(AND(Y101=0,Y104=0),IF(AND(Y110=0,Z101=0),IF(AND(Z104=0,Z110=0),AD122,0),0),0)</f>
        <v>0</v>
      </c>
      <c r="AE156" s="86">
        <f>IF(Y101=0,IF(Y104=0,IF(Y110=0,IF(AB101=0,IF(AB104=0,IF(AB110=0,AE122,0),0),0),0),0),0)</f>
        <v>0</v>
      </c>
      <c r="AF156" s="86">
        <f>IF(Y101=0,IF(Y104=0,IF(Y110=0,AF122,0),0),0)</f>
        <v>0</v>
      </c>
      <c r="AG156" s="86">
        <f>IF(AND(Y101=0,Y104=0),IF(AND(Y110=0,Z101=0),IF(AND(Z104=0,Z110=0),IF(AND(AA101=0,AA104=0),IF(AND(AA110=0,AC101=0),IF(AND(AC104=0,AC110=0),AG122,0),0),0),0),0),0)</f>
        <v>0</v>
      </c>
      <c r="AH156" s="86">
        <f>IF(AND(Y101=0,Y104=0),IF(AND(Y110=0,Z101=0),IF(AND(Z104=0,AA110=0),IF(AND(AA101=0,AA104=0),IF(Z110=0,AH122,0),0),0),0),0)</f>
        <v>0</v>
      </c>
      <c r="AI156" s="86">
        <f>IF(AND(Y101=0,Y104=0),IF(AND(Y110=0,Z101=0),IF(AND(Z104=0,Z110=0),IF(AND(AD101=0,AD104=0),IF(AD110=0,AI122,0),0),0),0),0)</f>
        <v>0</v>
      </c>
      <c r="AJ156" s="86">
        <f>IF(Y101=0,IF(Y104=0,IF(Y110=0,IF(Z101=0,IF(Z104=0,IF(Z110=0,AJ122,0),0),0),0),0),0)</f>
        <v>0</v>
      </c>
      <c r="AK156" s="86">
        <f>IF(AND(Y101=0,Y104=0),IF(AND(Y110=0,AB101=0),IF(AND(AB104=0,AB110=0),IF(AND(AE101=0,AE104=0),IF(AE110=0,AK122,0),0),0),0),0)</f>
        <v>0</v>
      </c>
      <c r="AL156" s="86">
        <f>IF(AND(Y101=0,Y104=0),IF(AND(Y110=0,AB101=0),IF(AND(AB104=0,AB110=0),AL122,0),0),0)</f>
        <v>0</v>
      </c>
      <c r="AM156" s="86">
        <f>IF(AND(Y101=0,Y104=0),IF(AND(Y110=0,AF101=0),IF(AND(AF104=0,AF110=0),AM122,0),0),0)</f>
        <v>0</v>
      </c>
      <c r="AN156" s="86">
        <f>IF(Y101=0,IF(Y104=0,IF(Y110=0,AN122,0),0),0)</f>
        <v>0</v>
      </c>
      <c r="AO156" s="86">
        <f>IF(AND(Y101=0,Y104=0),IF(AND(Y110=0,Z101=0),IF(AND(Z104=0,Z110=0),IF(AND(AA101=0,AA104=0),IF(AND(AA110=0,AC101=0),IF(AND(AC104=0,AC110=0),IF(AND(AG101=0,AG104=0),IF(AG110=0,AO122,0),0),0),0),0),0),0),0)</f>
        <v>0</v>
      </c>
      <c r="AP156" s="86">
        <f>IF(AND(Y101=0,Y104=0),IF(AND(Y110=0,Z101=0),IF(AND(Z104=0,Z110=0),IF(AND(AA101=0,AA104=0),IF(AND(AA110=0,AC101=0),IF(AND(AC104=0,AC110=0),AP122,0),0),0),0),0),0)</f>
        <v>0</v>
      </c>
      <c r="AQ156" s="86">
        <f>IF(AND(Y101=0,Y104=0),IF(AND(Y110=0,Z101=0),IF(AND(Z104=0,Z110=0),IF(AND(AA101=0,AA104=0),IF(AND(AA110=0,AC101=0),IF(AND(AC104=0,AC110=0),IF(AND(AH101=0,AH104=0),IF(AH110=0,AQ122,0),0),0),0),0),0),0),0)</f>
        <v>0</v>
      </c>
      <c r="AR156" s="86">
        <f>IF(AND(Y101=0,Y104=0),IF(AND(Y110=0,Z101=0),IF(AND(Z104=0,AA110=0),IF(AND(AA101=0,AA104=0),IF(Z110=0,AR122,0),0),0),0),0)</f>
        <v>0</v>
      </c>
      <c r="AS156" s="86">
        <f>IF(AND(Y101=0,Y104=0),IF(AND(Y110=0,Z101=0),IF(AND(Z104=0,Z110=0),IF(AND(AD101=0,AD104=0),IF(AND(AD110=0,AI101=0),IF(AND(AI104=0,AI110=0),AS122,0),0),0),0),0),0)</f>
        <v>0</v>
      </c>
      <c r="AT156" s="86">
        <f>IF(AND(Y101=0,Y104=0),IF(AND(Y110=0,Z101=0),IF(AND(Z104=0,Z110=0),IF(AND(AD101=0,AD104=0),IF(AD110=0,AT122,0),0),0),0),0)</f>
        <v>0</v>
      </c>
      <c r="AU156" s="86">
        <f>IF(AND(Y101=0,Y104=0),IF(AND(Y110=0,Z101=0),IF(AND(Z104=0,Z110=0),IF(AND(AJ104=0,AJ101=0),IF(AJ110=0,AU122,0),0),0),0),0)</f>
        <v>0</v>
      </c>
      <c r="AV156" s="86">
        <f>IF(Y101=0,IF(Y104=0,IF(Y110=0,IF(Z101=0,IF(Z104=0,IF(Z110=0,AV122,0),0),0),0),0),0)</f>
        <v>0</v>
      </c>
      <c r="AW156" s="86">
        <f>IF(AND(Y101=0,Y104=0),IF(AND(Y110=0,AB101=0),IF(AND(AB104=0,AB110=0),IF(AND(AE101=0,AE104=0),IF(AND(AE110=0,AK101=0),IF(AND(AK104=0,AK110=0),AW122,0),0),0),0),0),0)</f>
        <v>0</v>
      </c>
      <c r="AX156" s="86">
        <f>IF(AND(Y101=0,Y104=0),IF(AND(Y110=0,AB101=0),IF(AND(AB104=0,AB110=0),IF(AND(AE101=0,AE104=0),IF(AE110=0,AX122,0),0),0),0),0)</f>
        <v>0</v>
      </c>
      <c r="AY156" s="86">
        <f>IF(AND(Y101=0,Y104=0),IF(AND(Y110=0,AB101=0),IF(AND(AB104=0,AL110=0),IF(AND(AL101=0,AL104=0),IF(AB110=0,AY122,0),0),0),0),0)</f>
        <v>0</v>
      </c>
      <c r="AZ156" s="86">
        <f>IF(AND(Y101=0,Y104=0),IF(AND(Y110=0,AB101=0),IF(AND(AB104=0,AB110=0),AZ122,0),0),0)</f>
        <v>0</v>
      </c>
      <c r="BA156" s="86">
        <f>IF(AND(Y101=0,Y104=0),IF(AND(Y110=0,AF101=0),IF(AND(AF104=0,AF110=0),IF(AND(AM101=0,AM104=0),IF(AM110=0,BA122,0),0),0),0),0)</f>
        <v>0</v>
      </c>
      <c r="BB156" s="86">
        <f>IF(AND(Y101=0,Y104=0),IF(AND(Y110=0,AF101=0),IF(AND(AF104=0,AF110=0),BB122,0),0),0)</f>
        <v>0</v>
      </c>
      <c r="BC156" s="86">
        <f>IF(Y101=0,IF(Y104=0,IF(Y110=0,IF(AN101=0,IF(AN104=0,IF(AN110=0,BC122,0),0),0),0),0),0)</f>
        <v>0</v>
      </c>
      <c r="BD156" s="86">
        <f>IF(Y101=0,IF(Y104=0,IF(Y110=0,BD122,0),0),0)</f>
        <v>0</v>
      </c>
      <c r="BE156" s="62"/>
      <c r="BF156" s="114">
        <v>24</v>
      </c>
      <c r="BG156" s="112" t="str">
        <f>IF(OR(Y96=AV96,Z96=AV96),"",IF(OR(AA96=AV96,AB96=AV96),"",IF(OR(AC96=AV96,AD96=AV96),"",IF(OR(AE96=AV96,AF96=AV96),"",IF(OR(AG96=AV96,AH96=AV96),"",IF(OR(AI96=AV96,AJ96=AV96),"",IF(OR(AK96=AV96,AL96=AV96),"",IF(OR(AM96=AV96,AN96=AV96),"",IF(OR(AO96=AV96,AP96=AV96),"",IF(OR(AQ96=AV96,AR96=AV96),"",IF(OR(AS96=AV96,AT96=AV96),"",IF(AU96=AV96,"",AV96))))))))))))</f>
        <v>ふじはなかごしま</v>
      </c>
      <c r="BH156" s="67">
        <f>COUNTIF(Y164:BD164,BG156)</f>
        <v>0</v>
      </c>
      <c r="BI156" s="105">
        <f>SUMIF(Y164:BD164,BG156,Y176:BD176)</f>
        <v>0</v>
      </c>
      <c r="BJ156" s="133">
        <f t="shared" si="23"/>
        <v>8</v>
      </c>
      <c r="BK156" s="65">
        <f>RANK(BJ156,BJ133:BJ164)</f>
        <v>18</v>
      </c>
      <c r="BL156" s="65" t="str">
        <f t="shared" si="21"/>
        <v/>
      </c>
    </row>
    <row r="157" spans="1:64" ht="13.5" customHeight="1">
      <c r="B157" s="158"/>
      <c r="C157" s="81"/>
      <c r="D157" s="81"/>
      <c r="E157" s="82"/>
      <c r="F157" s="498" t="str">
        <f>I96</f>
        <v>第２０平茂</v>
      </c>
      <c r="G157" s="499"/>
      <c r="H157" s="88"/>
      <c r="I157" s="191" t="str">
        <f>LOOKUP(G159,始祖牛ﾃﾞｰﾀ!$A$6:$A$6335,始祖牛ﾃﾞｰﾀ!$D$6:$D$6335)</f>
        <v>けだか</v>
      </c>
      <c r="J157" s="78"/>
      <c r="K157" s="196" t="str">
        <f>LOOKUP(I157,始祖牛ﾃﾞｰﾀ!$A$6:$A$6335,始祖牛ﾃﾞｰﾀ!$D$6:$D$6335)</f>
        <v>とよさん</v>
      </c>
      <c r="L157" s="118"/>
      <c r="M157" s="190" t="str">
        <f>LOOKUP(I157,始祖牛ﾃﾞｰﾀ!$A$6:$A$6335,始祖牛ﾃﾞｰﾀ!$G$6:$G$6335)</f>
        <v>錦福</v>
      </c>
      <c r="N157" s="83"/>
      <c r="O157" s="83"/>
      <c r="P157" s="83"/>
      <c r="Q157" s="83"/>
      <c r="R157" s="83"/>
      <c r="S157" s="83"/>
      <c r="T157" s="83"/>
      <c r="U157" s="83"/>
      <c r="V157" s="187"/>
      <c r="X157" s="80" t="s">
        <v>124</v>
      </c>
      <c r="Y157" s="86">
        <f>IF(Y101=0,IF(Y104=0,Y123,0),0)</f>
        <v>0</v>
      </c>
      <c r="Z157" s="86">
        <f>IF(Y101=0,IF(Y104=0,IF(Z101=0,IF(Z104=0,Z123,0),0),0),0)</f>
        <v>0</v>
      </c>
      <c r="AA157" s="86">
        <f>IF(Y101=0,IF(Y104=0,IF(Z101=0,IF(Z104=0,AA123,0),0),0),0)</f>
        <v>0</v>
      </c>
      <c r="AB157" s="86">
        <f>IF(Y101=0,AB123,0)</f>
        <v>0</v>
      </c>
      <c r="AC157" s="86">
        <f>IF(AND(Y101=0,Y104=0),IF(AND(Z101=0,Z104=0),IF(AND(AA101=0,AA104=0),AC123,0),0),0)</f>
        <v>0</v>
      </c>
      <c r="AD157" s="86">
        <f>IF(AND(Y101=0,Y104=0),IF(AND(Z101=0,Z104=0),AD123,0),0)</f>
        <v>0</v>
      </c>
      <c r="AE157" s="86">
        <f>IF(AND(Y101=0,Y104=0),IF(AND(AB101=0,AB104=0),AE123,0),0)</f>
        <v>0</v>
      </c>
      <c r="AF157" s="86">
        <f>IF(Y101=0,IF(Y104=0,AF123,0),0)</f>
        <v>0</v>
      </c>
      <c r="AG157" s="86">
        <f>IF(AND(Y101=0,Y104=0),IF(AND(Z101=0,Z104=0),IF(AND(AA101=0,AA104=0),IF(AND(AC101=0,AC104=0),AG123,0),0),0),0)</f>
        <v>0</v>
      </c>
      <c r="AH157" s="86">
        <f>IF(AND(Y101=0,Y104=0),IF(AND(Z101=0,Z104=0),IF(AND(AA101=0,AA104=0),AH123,0),0),0)</f>
        <v>0</v>
      </c>
      <c r="AI157" s="86">
        <f>IF(AND(Y101=0,Y104=0),IF(AND(Z101=0,Z104=0),IF(AND(AD101=0,AD104=0),AI123,0),0),0)</f>
        <v>0</v>
      </c>
      <c r="AJ157" s="86">
        <f>IF(AND(Y101=0,Y104=0),IF(AND(Z101=0,Z104=0),AJ123,0),0)</f>
        <v>0</v>
      </c>
      <c r="AK157" s="86">
        <f>IF(AND(Y101=0,Y104=0),IF(AND(AB101=0,AB104=0),IF(AND(AE101=0,AE104=0),AK123,0),0),0)</f>
        <v>0</v>
      </c>
      <c r="AL157" s="86">
        <f>IF(AND(Y101=0,Y104=0),IF(AND(AB101=0,AB104=0),IF(AND(AE101=0,AE104=0),AL123,0),0),0)</f>
        <v>0</v>
      </c>
      <c r="AM157" s="86">
        <f>IF(AND(Y101=0,Y104=0),IF(AND(AF101=0,AF104=0),AM123,0),0)</f>
        <v>0</v>
      </c>
      <c r="AN157" s="86">
        <f>IF(AND(Y101=0,Y104=0),AN123,0)</f>
        <v>0</v>
      </c>
      <c r="AO157" s="86">
        <f>IF(AND(Y104=0,Y101=0),IF(AND(Z101=0,Z104=0),IF(AND(AA101=0,AA104=0),IF(AND(AC101=0,AC104=0),IF(AND(AG101=0,AG104=0),AO123,0),0),0),0),0)</f>
        <v>0</v>
      </c>
      <c r="AP157" s="86">
        <f>IF(AND(Y101=0,Y104=0),IF(AND(Z101=0,Z104=0),IF(AND(AA101=0,AA104=0),IF(AND(AC101=0,AC104=0),AP123,0),0),0),0)</f>
        <v>0</v>
      </c>
      <c r="AQ157" s="86">
        <f>IF(AND(Y101=0,Y104=0),IF(AND(Z101=0,Z104=0),IF(AND(AD101=0,AD104=0),IF(AND(AH101=0,AH104=0),AQ123,0),0),0),0)</f>
        <v>0</v>
      </c>
      <c r="AR157" s="86">
        <f>IF(AND(Y101=0,Y104=0),IF(AND(Z101=0,Z104=0),IF(AND(AA101=0,AA104=0),AR123,0),0),0)</f>
        <v>0</v>
      </c>
      <c r="AS157" s="86">
        <f>IF(AND(Y101=0,Y104=0),IF(AND(Z101=0,Z104=0),IF(AND(AD101=0,AD104=Y173),IF(AND(AI101=0,AI104=0),AS123,0),0),0),0)</f>
        <v>0</v>
      </c>
      <c r="AT157" s="86">
        <f>IF(AND(Y101=0,Y104=0),IF(AND(Z104=0,Z101=0),IF(AND(AD101=0,AD104=0),AT123,0),0),0)</f>
        <v>0</v>
      </c>
      <c r="AU157" s="86">
        <f>IF(AND(Y101=0,Y104=0),IF(AND(AN101=0,AN104=0),AU123,0),0)</f>
        <v>0</v>
      </c>
      <c r="AV157" s="86">
        <f>IF(AND(Y104=0,Y101=0),IF(AND(Z101=0,Z104=0),AV123,0),0)</f>
        <v>0</v>
      </c>
      <c r="AW157" s="86">
        <f>IF(AND(Y101=0,Y104=0),IF(AND(AB101=0,AB104=0),IF(AND(AE101=0,AE104=0),IF(AND(AK101=0,AK104=0),AW123,0),0),0),0)</f>
        <v>0</v>
      </c>
      <c r="AX157" s="86">
        <f>IF(AND(Y101=0,Y104=0),IF(AND(AB101=0,AB104=0),IF(AND(AE104=0,AE101=0),AX123,0),0),0)</f>
        <v>0</v>
      </c>
      <c r="AY157" s="86">
        <f>IF(AND(Y101=0,Y104=0),IF(AND(AB101=0,AB104=0),IF(AND(AL101=0,AL104=0),AY123,0),0),0)</f>
        <v>0</v>
      </c>
      <c r="AZ157" s="86">
        <f>IF(AND(Y101=0,Y104=0),IF(AND(AB101=0,AB104=0),AZ123,0),0)</f>
        <v>0</v>
      </c>
      <c r="BA157" s="86">
        <f>IF(AND(Y101=0,Y104=0),IF(AND(AB101=0,AB104=0),IF(AND(AF101=0,AF104=0),IF(AND(AM101=0,AM104=0),BA123,0),0),0),0)</f>
        <v>0</v>
      </c>
      <c r="BB157" s="86">
        <f>IF(AND(Y101=0,Y104=0),IF(AND(AF101=0,AF104=0),BB123,0),0)</f>
        <v>0</v>
      </c>
      <c r="BC157" s="86">
        <f>IF(AND(Y104=0,Y101=0),IF(AND(AN101=0,AN104=0),BC123,0),0)</f>
        <v>0</v>
      </c>
      <c r="BD157" s="86">
        <f>IF(AND(Y101=0,Y104=0),BD123,0)</f>
        <v>0</v>
      </c>
      <c r="BF157" s="114">
        <v>25</v>
      </c>
      <c r="BG157" s="112" t="str">
        <f>IF(OR(Y96=AW96,Z96=AW96),"",IF(OR(AA96=AW96,AB96=AW96),"",IF(OR(AC96=AW96,AD96=AW96),"",IF(OR(AE96=AW96,AF96=AW96),"",IF(OR(AG96=AW96,AH96=AW96),"",IF(OR(AI96=AW96,AJ96=AW96),"",IF(OR(AK96=AW96,AL96=AW96),"",IF(OR(AM96=AW96,AN96=AW96),"",IF(OR(AO96=AW96,AP96=AW96),"",IF(OR(AQ96=AW96,AR96=AW96),"",IF(OR(AS96=AW96,AT96=AW96),"",IF(OR(AU96=AW96,AV96=AW96),"",AW96))))))))))))</f>
        <v>たやすどい</v>
      </c>
      <c r="BH157" s="67">
        <f>COUNTIF(Y164:BD164,BG157)</f>
        <v>2</v>
      </c>
      <c r="BI157" s="105">
        <f>SUMIF(Y164:BD164,BG157,Y176:BD176)</f>
        <v>3.3398437500000004E-3</v>
      </c>
      <c r="BJ157" s="133">
        <f t="shared" si="23"/>
        <v>340.98437500000006</v>
      </c>
      <c r="BK157" s="65">
        <f>RANK(BJ157,BJ133:BJ164)</f>
        <v>6</v>
      </c>
      <c r="BL157" s="65">
        <f t="shared" si="21"/>
        <v>6</v>
      </c>
    </row>
    <row r="158" spans="1:64" ht="13.5" customHeight="1">
      <c r="B158" s="158"/>
      <c r="C158" s="81"/>
      <c r="D158" s="81"/>
      <c r="E158" s="82"/>
      <c r="F158" s="498"/>
      <c r="G158" s="499"/>
      <c r="H158" s="82"/>
      <c r="I158" s="118"/>
      <c r="J158" s="77" t="s">
        <v>128</v>
      </c>
      <c r="K158" s="200" t="str">
        <f>LOOKUP(G159,始祖牛ﾃﾞｰﾀ!$A$6:$A$6335,始祖牛ﾃﾞｰﾀ!$G$6:$G$6335)</f>
        <v>気高</v>
      </c>
      <c r="L158" s="225"/>
      <c r="M158" s="91" t="str">
        <f>LOOKUP(K159,始祖牛ﾃﾞｰﾀ!$A$6:$A$6335,始祖牛ﾃﾞｰﾀ!$E$6:$E$6335)</f>
        <v>豊参</v>
      </c>
      <c r="N158" s="83"/>
      <c r="O158" s="83"/>
      <c r="P158" s="83"/>
      <c r="Q158" s="83"/>
      <c r="R158" s="83"/>
      <c r="S158" s="83"/>
      <c r="T158" s="83"/>
      <c r="U158" s="83"/>
      <c r="V158" s="187"/>
      <c r="X158" s="80" t="s">
        <v>125</v>
      </c>
      <c r="Y158" s="86">
        <f>IF(Y101=0,IF(Y111=0,Y124,0),0)</f>
        <v>0</v>
      </c>
      <c r="Z158" s="86">
        <f>IF(Y101=0,IF(Y111=0,IF(Z101=0,IF(Z111=0,Z124,0),0),0),0)</f>
        <v>0</v>
      </c>
      <c r="AA158" s="86">
        <f>IF(Y101=0,IF(Y111=0,IF(Z101=0,IF(Z111=0,AA124,0),0),0),0)</f>
        <v>0</v>
      </c>
      <c r="AB158" s="86">
        <f>IF(Y101=0,AB124,0)</f>
        <v>0</v>
      </c>
      <c r="AC158" s="86">
        <f>IF(AND(Y101=0,Y111=0),IF(AND(Z101=0,Z111=0),IF(AND(AA101=0,AA111=0),AC124,0),0),0)</f>
        <v>0</v>
      </c>
      <c r="AD158" s="86">
        <f>IF(AND(Y101=0,Y111=0),IF(AND(Z101=0,Z111=0),AD124,0),0)</f>
        <v>0</v>
      </c>
      <c r="AE158" s="86">
        <f>IF(AND(Y101=0,Y111=0),IF(AND(AB101=0,AB111=0),AE124,0),0)</f>
        <v>0</v>
      </c>
      <c r="AF158" s="86">
        <f>IF(Y101=0,IF(Y111=0,AF124,0),0)</f>
        <v>0</v>
      </c>
      <c r="AG158" s="86">
        <f>IF(AND(Y101=0,Y111=0),IF(AND(Z101=0,Z111=0),IF(AND(AA101=0,AA111=0),IF(AND(AC101=0,AC111=0),AG124,0),0),0),0)</f>
        <v>0</v>
      </c>
      <c r="AH158" s="86">
        <f>IF(AND(Y101=0,Y111=0),IF(AND(Z101=0,Z111=0),IF(AND(AA101=0,AA111=0),AH124,0),0),0)</f>
        <v>0</v>
      </c>
      <c r="AI158" s="86">
        <f>IF(AND(Y101=0,Y111=0),IF(AND(Z101=0,Z111=0),IF(AND(AD101=0,AD111=0),AI124,0),0),0)</f>
        <v>0</v>
      </c>
      <c r="AJ158" s="86">
        <f>IF(AND(Y101=0,Y111=0),IF(AND(Z101=0,Z111=0),AJ124,0),0)</f>
        <v>0</v>
      </c>
      <c r="AK158" s="86">
        <f>IF(AND(Y101=0,Y111=0),IF(AND(AB101=0,AB111=0),IF(AND(AE101=0,AE111=0),AK124,0),0),0)</f>
        <v>0</v>
      </c>
      <c r="AL158" s="86">
        <f>IF(AND(Y101=0,Y111=0),IF(AND(AB101=0,AB111=0),IF(AND(AE101=0,AE111=0),AL124,0),0),0)</f>
        <v>0</v>
      </c>
      <c r="AM158" s="86">
        <f>IF(AND(Y101=0,Y111=0),IF(AND(AF101=0,AF111=0),AM124,0),0)</f>
        <v>0</v>
      </c>
      <c r="AN158" s="86">
        <f>IF(AND(Y101=0,Y111=0),AN124,0)</f>
        <v>0</v>
      </c>
      <c r="AO158" s="86">
        <f>IF(AND(Y111=0,Y101=0),IF(AND(Z101=0,Z111=0),IF(AND(AA101=0,AA111=0),IF(AND(AC101=0,AC111=0),IF(AND(AG101=0,AG111=0),AO124,0),0),0),0),0)</f>
        <v>0</v>
      </c>
      <c r="AP158" s="86">
        <f>IF(AND(Y101=0,Y111=0),IF(AND(Z101=0,Z111=0),IF(AND(AA101=0,AA111=0),IF(AND(AG101=0,AG111=0),AP124,0),0),0),0)</f>
        <v>0</v>
      </c>
      <c r="AQ158" s="86">
        <f>IF(AND(Y101=0,Y111=0),IF(AND(Z101=0,Z111=0),IF(AND(AD101=0,AD111=0),IF(AND(AH101=0,AH111=0),AQ124,0),0),0),0)</f>
        <v>0</v>
      </c>
      <c r="AR158" s="86">
        <f>IF(AND(Y101=0,Y111=0),IF(AND(Z101=0,Z111=0),IF(AND(AA101=0,AA111=0),AR124,0),0),0)</f>
        <v>0</v>
      </c>
      <c r="AS158" s="86">
        <f>IF(AND(Y101=0,Y111=0),IF(AND(Z101=0,Z111=0),IF(AND(AD101=0,AD111=0),IF(AND(AI101=0,AI111=0),AS124,0),0),0),0)</f>
        <v>0</v>
      </c>
      <c r="AT158" s="86">
        <f>IF(AND(Y101=0,Y111=0),IF(AND(Z111=0,Z101=0),IF(AND(AD101=0,AD111=0),AT124,0),0),0)</f>
        <v>0</v>
      </c>
      <c r="AU158" s="86">
        <f>IF(AND(Y101=0,Y111=0),IF(AND(AJ101=0,AJ111=0),AU124,0),0)</f>
        <v>0</v>
      </c>
      <c r="AV158" s="86">
        <f>IF(AND(Y111=0,Y101=0),IF(AND(Z101=0,Z111=0),AV124,0),0)</f>
        <v>0</v>
      </c>
      <c r="AW158" s="86">
        <f>IF(AND(Y101=0,Y111=0),IF(AND(AB101=0,AB111=0),IF(AND(AE101=0,AE111=0),IF(AND(AK101=0,AK111=0),AW124,0),0),0),0)</f>
        <v>0</v>
      </c>
      <c r="AX158" s="86">
        <f>IF(AND(Y101=0,Y111=0),IF(AND(AB101=0,AB111=0),IF(AND(AE111=0,AE101=0),AX124,0),0),0)</f>
        <v>0</v>
      </c>
      <c r="AY158" s="86">
        <f>IF(AND(Y101=0,Y111=0),IF(AND(AB101=0,AB111=0),IF(AND(AL101=0,AL111=0),AY124,0),0),0)</f>
        <v>0</v>
      </c>
      <c r="AZ158" s="86">
        <f>IF(AND(Y101=0,Y111=0),IF(AND(AB101=0,AB111=0),AZ124,0),0)</f>
        <v>0</v>
      </c>
      <c r="BA158" s="86">
        <f>IF(AND(Y101=0,Y111=0),IF(AND(AB101=0,AB111=0),IF(AND(AF101=0,AF111=0),IF(AND(AM101=0,AM111=0),BA124,0),0),0),0)</f>
        <v>0</v>
      </c>
      <c r="BB158" s="86">
        <f>IF(AND(Y101=0,Y111=0),IF(AND(AF101=0,AF111=0),BB124,0),0)</f>
        <v>0</v>
      </c>
      <c r="BC158" s="86">
        <f>IF(AND(Y111=0,Y101=0),IF(AND(AN101=0,AN111=0),BC124,0),0)</f>
        <v>0</v>
      </c>
      <c r="BD158" s="86">
        <f>IF(AND(Y101=0,Y111=0),BD124,0)</f>
        <v>0</v>
      </c>
      <c r="BF158" s="114">
        <v>26</v>
      </c>
      <c r="BG158" s="112" t="str">
        <f>IF(OR(Y96=AX96,Z96=AX96),"",IF(OR(AA96=AX96,AB96=AX96),"",IF(OR(AC96=AX96,AD96=AX96),"",IF(OR(AE96=AX96,AF96=AX96),"",IF(OR(AG96=AX96,AH96=AX96),"",IF(OR(AI96=AX96,AJ96=AX96),"",IF(OR(AK96=AX96,AL96=AX96),"",IF(OR(AM96=AX96,AN96=AX96),"",IF(OR(AO96=AX96,AP96=AX96),"",IF(OR(AQ96=AX96,AR96=AX96),"",IF(OR(AS96=AX96,AT96=AX96),"",IF(OR(AU96=AX96,AV96=AX96),"",IF(AW96=AX96,"",AX96)))))))))))))</f>
        <v>しげかねなみ</v>
      </c>
      <c r="BH158" s="67">
        <f>COUNTIF(Y164:BD164,BG158)</f>
        <v>0</v>
      </c>
      <c r="BI158" s="105">
        <f>SUMIF(Y164:BD164,BG158,Y176:BD176)</f>
        <v>0</v>
      </c>
      <c r="BJ158" s="133">
        <f t="shared" si="23"/>
        <v>6</v>
      </c>
      <c r="BK158" s="65">
        <f>RANK(BJ158,BJ133:BJ164)</f>
        <v>19</v>
      </c>
      <c r="BL158" s="65" t="str">
        <f t="shared" si="21"/>
        <v/>
      </c>
    </row>
    <row r="159" spans="1:64" ht="13.5" customHeight="1">
      <c r="B159" s="158"/>
      <c r="C159" s="81"/>
      <c r="D159" s="81"/>
      <c r="E159" s="82"/>
      <c r="F159" s="81"/>
      <c r="G159" s="190" t="str">
        <f>I95</f>
        <v>だい２０ひらしげ</v>
      </c>
      <c r="H159" s="84"/>
      <c r="I159" s="118"/>
      <c r="J159" s="78"/>
      <c r="K159" s="196" t="str">
        <f>LOOKUP(G159,始祖牛ﾃﾞｰﾀ!$A$6:$A$6335,始祖牛ﾃﾞｰﾀ!$F$6:$F$6335)</f>
        <v>けだか</v>
      </c>
      <c r="L159" s="118"/>
      <c r="M159" s="190" t="str">
        <f>LOOKUP(G159,始祖牛ﾃﾞｰﾀ!$A$6:$A$6335,始祖牛ﾃﾞｰﾀ!$I$6:$I$6335)</f>
        <v>橋本</v>
      </c>
      <c r="N159" s="83"/>
      <c r="O159" s="83"/>
      <c r="P159" s="83"/>
      <c r="Q159" s="83"/>
      <c r="R159" s="83"/>
      <c r="S159" s="83"/>
      <c r="T159" s="83"/>
      <c r="U159" s="83"/>
      <c r="V159" s="187"/>
      <c r="X159" s="80" t="s">
        <v>126</v>
      </c>
      <c r="Y159" s="86">
        <f>IF(Y101=0,Y125,0)</f>
        <v>0</v>
      </c>
      <c r="Z159" s="86">
        <f>IF(AND(Y101=0,Z101=0),Z125,0)</f>
        <v>0</v>
      </c>
      <c r="AA159" s="86">
        <f>IF(AND(Y101=0,Z101=0),IF(AA101=0,AA125,0),0)</f>
        <v>0</v>
      </c>
      <c r="AB159" s="86">
        <f>IF(AND(Y101=0,AB101=0),AB125,0)</f>
        <v>0</v>
      </c>
      <c r="AC159" s="86">
        <f>IF(Y101=0,IF(Z101=0,IF(AA101=0,AC125,0),0),0)</f>
        <v>0</v>
      </c>
      <c r="AD159" s="86">
        <f>IF(Y101=0,IF(Z101=0,AD125,0),0)</f>
        <v>0</v>
      </c>
      <c r="AE159" s="86">
        <f>IF(Y101=0,IF(AB101=0,AE125,0),0)</f>
        <v>0</v>
      </c>
      <c r="AF159" s="86">
        <f>IF(Y101=0,AF125,0)</f>
        <v>0</v>
      </c>
      <c r="AG159" s="86">
        <f>IF(Y101=0,IF(Z101=0,IF(AA101=0,IF(AC101=0,AG125,0),0),0),0)</f>
        <v>0</v>
      </c>
      <c r="AH159" s="86">
        <f>IF(Y101=0,IF(Z101=0,IF(AA101=0,AH125,0),0),0)</f>
        <v>0</v>
      </c>
      <c r="AI159" s="86">
        <f>IF(Y101=0,IF(Z101=0,IF(AD101=0,AI125,0),0),0)</f>
        <v>0</v>
      </c>
      <c r="AJ159" s="86">
        <f>IF(Y101=0,IF(Z101=0,AJ125,0),0)</f>
        <v>0</v>
      </c>
      <c r="AK159" s="86">
        <f>IF(Y101=0,IF(AB101=0,IF(AE101=0,AK125,0),0),0)</f>
        <v>0</v>
      </c>
      <c r="AL159" s="86">
        <f>IF(Y101=0,IF(AB101=0,AL125,0),0)</f>
        <v>0</v>
      </c>
      <c r="AM159" s="86">
        <f>IF(Y101=0,IF(AF101=0,AM125,0),0)</f>
        <v>0</v>
      </c>
      <c r="AN159" s="86">
        <f>IF(Y101=0,AN125,0)</f>
        <v>0</v>
      </c>
      <c r="AO159" s="86">
        <f>IF(Y101=0,IF(Z101=0,IF(AA101=0,IF(AC101=0,IF(AG101=0,AO125,0),0),0),0),0)</f>
        <v>0</v>
      </c>
      <c r="AP159" s="86">
        <f>IF(Y101=0,IF(Z101=0,IF(AA101=0,IF(AB101=0,AP125,0),0),0),0)</f>
        <v>0</v>
      </c>
      <c r="AQ159" s="86">
        <f>IF(Y101=0,IF(Z101=0,IF(AA101=0,IF(AH101=0,AQ125,0),0),0),0)</f>
        <v>0</v>
      </c>
      <c r="AR159" s="86">
        <f>IF(Y101=0,IF(Z101=0,IF(AA101=0,AR125,0),0),0)</f>
        <v>0</v>
      </c>
      <c r="AS159" s="86">
        <f>IF(Y101=0,IF(Z101=0,IF(AD101=0,IF(AG101=0,IF(AH101=0,AS125,0),0),0),0),0)</f>
        <v>0</v>
      </c>
      <c r="AT159" s="86">
        <f>IF(Y101=0,IF(Z101=0,IF(AD101=0,AT125,0),0),0)</f>
        <v>0</v>
      </c>
      <c r="AU159" s="86">
        <f>IF(Y101=0,IF(Z101=0,IF(AJ101=0,AU125,0),0),0)</f>
        <v>0</v>
      </c>
      <c r="AV159" s="86">
        <f>IF(Y101=0,IF(Z101=0,AV125,0),0)</f>
        <v>0</v>
      </c>
      <c r="AW159" s="86">
        <f>IF(Y101=0,IF(AB101=0,IF(AE101=0,IF(AK101=0,AW125,0),0),0),0)</f>
        <v>0</v>
      </c>
      <c r="AX159" s="86">
        <f>IF(Y101=0,IF(AB101=0,IF(AD101=0,AX125,0),0),0)</f>
        <v>0</v>
      </c>
      <c r="AY159" s="86">
        <f>IF(Y101=0,IF(AB101=0,IF(AL101=0,AY125,0),0),0)</f>
        <v>0</v>
      </c>
      <c r="AZ159" s="86">
        <f>IF(Y101=0,IF(AB101=0,AZ125,0),0)</f>
        <v>0</v>
      </c>
      <c r="BA159" s="86">
        <f>IF(Y101=0,IF(AF101=0,IF(AM101=0,BA125,0),0),0)</f>
        <v>0</v>
      </c>
      <c r="BB159" s="86">
        <f>IF(Y101=0,IF(AF101=0,IF(AM101=0,BB125,0),0),0)</f>
        <v>0</v>
      </c>
      <c r="BC159" s="86">
        <f>IF(Y101=0,IF(AN101=0,BC125,0),0)</f>
        <v>0</v>
      </c>
      <c r="BD159" s="86">
        <f>IF(Y101=0,BD125,0)</f>
        <v>0</v>
      </c>
      <c r="BF159" s="114">
        <v>27</v>
      </c>
      <c r="BG159" s="112" t="str">
        <f>IF(OR(Y96=AY96,Z96=AY96),"",IF(OR(AA96=AY96,AB96=AY96),"",IF(OR(AC96=AY96,AD96=AY96),"",IF(OR(AE96=AY96,AF96=AY96),"",IF(OR(AG96=AY96,AH96=AY96),"",IF(OR(AI96=AY96,AJ96=AY96),"",IF(OR(AK96=AY96,AL96=AY96),"",IF(OR(AM96=AY96,AN96=AY96),"",IF(OR(AO96=AY96,AP96=AY96),"",IF(OR(AQ96=AY96,AR96=AY96),"",IF(OR(AS96=AY96,AT96=AY96),"",IF(OR(AU96=AY96,AV96=AY96),"",IF(OR(AW96=AY96,AX96=AY96),"",AY96)))))))))))))</f>
        <v>ほうしゅん</v>
      </c>
      <c r="BH159" s="67">
        <f>COUNTIF(Y164:BD164,BG159)</f>
        <v>0</v>
      </c>
      <c r="BI159" s="105">
        <f>SUMIF(Y164:BD164,BG159,Y176:BD176)</f>
        <v>0</v>
      </c>
      <c r="BJ159" s="133">
        <f t="shared" si="23"/>
        <v>5</v>
      </c>
      <c r="BK159" s="65">
        <f>RANK(BJ159,BJ133:BJ164)</f>
        <v>20</v>
      </c>
      <c r="BL159" s="65" t="str">
        <f t="shared" si="21"/>
        <v/>
      </c>
    </row>
    <row r="160" spans="1:64" ht="13.5" customHeight="1">
      <c r="B160" s="158"/>
      <c r="C160" s="81"/>
      <c r="D160" s="81"/>
      <c r="E160" s="82"/>
      <c r="F160" s="76"/>
      <c r="G160" s="170"/>
      <c r="H160" s="223" t="s">
        <v>114</v>
      </c>
      <c r="I160" s="201" t="str">
        <f>K96</f>
        <v>田安福</v>
      </c>
      <c r="J160" s="77" t="s">
        <v>129</v>
      </c>
      <c r="K160" s="200" t="str">
        <f>LOOKUP(I161,始祖牛ﾃﾞｰﾀ!$A$6:$A$6335,始祖牛ﾃﾞｰﾀ!$E$6:$E$6335)</f>
        <v>田安土井</v>
      </c>
      <c r="L160" s="225"/>
      <c r="M160" s="91" t="str">
        <f>LOOKUP(K161,始祖牛ﾃﾞｰﾀ!$A$6:$A$6335,始祖牛ﾃﾞｰﾀ!$E$6:$E$6335)</f>
        <v>田福土井</v>
      </c>
      <c r="N160" s="83"/>
      <c r="O160" s="83"/>
      <c r="P160" s="83"/>
      <c r="Q160" s="83"/>
      <c r="R160" s="83"/>
      <c r="S160" s="83"/>
      <c r="T160" s="83"/>
      <c r="U160" s="83"/>
      <c r="V160" s="187"/>
      <c r="W160" s="106"/>
      <c r="X160" s="80" t="s">
        <v>127</v>
      </c>
      <c r="Y160" s="86">
        <f>IF(Y105=0,IF(Y112=0,Y126,0),0)</f>
        <v>0</v>
      </c>
      <c r="Z160" s="86">
        <f>IF(Y105=0,IF(Y112=0,IF(Z105=0,IF(Z112=0,Z126,0),0),0),0)</f>
        <v>0</v>
      </c>
      <c r="AA160" s="86">
        <f>IF(Y105=0,IF(Y112=0,IF(Z105=0,IF(Z112=0,AA126,0),0),0),0)</f>
        <v>0</v>
      </c>
      <c r="AB160" s="86">
        <f>IF(Y105=0,AB126,0)</f>
        <v>0</v>
      </c>
      <c r="AC160" s="86">
        <f>IF(AND(Y105=0,Y112=0),IF(AND(Z105=0,Z112=0),IF(AND(AA105=0,AA112=0),AC126,0),0),0)</f>
        <v>0</v>
      </c>
      <c r="AD160" s="86">
        <f>IF(AND(Y105=0,Y112=0),IF(AND(Z105=0,Z112=0),AD126,0),0)</f>
        <v>0</v>
      </c>
      <c r="AE160" s="86">
        <f>IF(AND(Y105=0,Y112=0),IF(AND(AB105=0,AB112=0),AE126,0),0)</f>
        <v>0</v>
      </c>
      <c r="AF160" s="86">
        <f>IF(Y105=0,IF(Y112=0,AF126,0),0)</f>
        <v>0</v>
      </c>
      <c r="AG160" s="86">
        <f>IF(AND(Y105=0,Y112=0),IF(AND(Z105=0,Z112=0),IF(AND(AA105=0,AA112=0),IF(AND(AC105=0,AC112=0),AG126,0),0),0),0)</f>
        <v>0</v>
      </c>
      <c r="AH160" s="86">
        <f>IF(AND(Y105=0,Y112=0),IF(AND(Z105=0,Z112=0),IF(AND(AA105=0,AA112=0),AH126,0),0),0)</f>
        <v>0</v>
      </c>
      <c r="AI160" s="86">
        <f>IF(AND(Y105=0,Y112=0),IF(AND(Z105=0,Z112=0),IF(AND(AD105=0,AD112=0),AI126,0),0),0)</f>
        <v>0</v>
      </c>
      <c r="AJ160" s="86">
        <f>IF(AND(Y105=0,Y112=0),IF(AND(Z105=0,Z112=0),AJ126,0),0)</f>
        <v>0</v>
      </c>
      <c r="AK160" s="86">
        <f>IF(AND(Y105=0,Y112=0),IF(AND(AB105=0,AB112=0),IF(AND(AE105=0,AE112=0),AK126,0),0),0)</f>
        <v>0</v>
      </c>
      <c r="AL160" s="86">
        <f>IF(AND(Y105=0,Y112=0),IF(AND(AB105=0,AB112=0),IF(AND(AE105=0,AE112=0),AL126,0),0),0)</f>
        <v>0</v>
      </c>
      <c r="AM160" s="86">
        <f>IF(AND(Y105=0,Y112=0),IF(AND(AF105=0,AF112=0),AM126,0),0)</f>
        <v>0</v>
      </c>
      <c r="AN160" s="86">
        <f>IF(AND(Y105=0,Y112=0),AN126,0)</f>
        <v>0</v>
      </c>
      <c r="AO160" s="86">
        <f>IF(AND(Y112=0,Y105=0),IF(AND(Z105=0,Z112=0),IF(AND(AA105=0,AA112=0),IF(AND(AC105=0,AC112=0),IF(AND(AG105=0,AG112=0),AO126,0),0),0),0),0)</f>
        <v>0</v>
      </c>
      <c r="AP160" s="86">
        <f>IF(AND(Y105=0,Y112=0),IF(AND(Z105=0,Z112=0),IF(AND(AA105=0,AA112=0),IF(AND(AG105=0,AG112=0),AP126,0),0),0),0)</f>
        <v>0</v>
      </c>
      <c r="AQ160" s="86">
        <f>IF(AND(Y105=0,Y112=0),IF(AND(Z105=0,Z112=0),IF(AND(AD105=0,AD112=0),IF(AND(AH105=0,AH112=0),AQ126,0),0),0),0)</f>
        <v>0</v>
      </c>
      <c r="AR160" s="86">
        <f>IF(AND(Y105=0,Y112=0),IF(AND(Z105=0,Z112=0),IF(AND(AA105=0,AA112=0),AR126,0),0),0)</f>
        <v>0</v>
      </c>
      <c r="AS160" s="86">
        <f>IF(AND(Y105=0,Y112=0),IF(AND(Z105=0,Z112=0),IF(AND(AD105=0,AD112=0),IF(AND(AI105=0,AI112=0),AS126,0),0),0),0)</f>
        <v>0</v>
      </c>
      <c r="AT160" s="86">
        <f>IF(AND(Y105=0,Y112=0),IF(AND(Z112=0,Z105=0),IF(AND(AD105=0,AD112=0),AT126,0),0),0)</f>
        <v>0</v>
      </c>
      <c r="AU160" s="86">
        <f>IF(AND(Y105=0,Y112=0),IF(AND(Z105=0,Z112=0),IF(AND(AJ105=0,AJ112=0),AU126,0),0),0)</f>
        <v>0</v>
      </c>
      <c r="AV160" s="86">
        <f>IF(AND(Y112=0,Y105=0),IF(AND(Z105=0,Z112=0),AV126,0),0)</f>
        <v>0</v>
      </c>
      <c r="AW160" s="86">
        <f>IF(AND(Y105=0,Y112=0),IF(AND(AB105=0,AB112=0),IF(AND(AE105=0,AE112=0),IF(AND(AK105=0,AK112=0),AW126,0),0),0),0)</f>
        <v>0</v>
      </c>
      <c r="AX160" s="86">
        <f>IF(AND(Y105=0,Y112=0),IF(AND(AB105=0,AB112=0),IF(AND(AE112=0,AE105=0),AX126,0),0),0)</f>
        <v>0</v>
      </c>
      <c r="AY160" s="86">
        <f>IF(AND(Y105=0,Y112=0),IF(AND(AB105=0,AB112=0),IF(AND(AL105=0,AL112=0),AY126,0),0),0)</f>
        <v>0</v>
      </c>
      <c r="AZ160" s="86">
        <f>IF(AND(Y105=0,Y112=0),IF(AND(AB105=0,AB112=0),AZ126,0),0)</f>
        <v>0</v>
      </c>
      <c r="BA160" s="86">
        <f>IF(AND(Y105=0,Y112=0),IF(AND(AB105=0,AB112=0),IF(AND(AF105=0,AF112=0),IF(AND(AM105=0,AM112=0),BA126,0),0),0),0)</f>
        <v>0</v>
      </c>
      <c r="BB160" s="86">
        <f>IF(AND(Y105=0,Y112=0),IF(AND(AF105=0,AF112=0),BB126,0),0)</f>
        <v>0</v>
      </c>
      <c r="BC160" s="86">
        <f>IF(AND(Y112=0,Y105=0),IF(AND(AN105=0,AN112=0),BC126,0),0)</f>
        <v>0</v>
      </c>
      <c r="BD160" s="86">
        <f>IF(AND(Y105=0,Y112=0),BD126,0)</f>
        <v>0</v>
      </c>
      <c r="BF160" s="114">
        <v>28</v>
      </c>
      <c r="BG160" s="112" t="str">
        <f>IF(OR(Y96=AZ96,Z96=AZ96),"",IF(OR(AA96=AZ96,AB96=AZ96),"",IF(OR(AC96=AZ96,AD96=AZ96),"",IF(OR(AE96=AZ96,AF96=AZ96),"",IF(OR(AG96=AZ96,AH96=AZ96),"",IF(OR(AI96=AZ96,AJ96=AZ96),"",IF(OR(AK96=AZ96,AL96=AZ96),"",IF(OR(AM96=AZ96,AN96=AZ96),"",IF(OR(AO96=AZ96,AP96=AZ96),"",IF(OR(AQ96=AZ96,AR96=AZ96),"",IF(OR(AS96=AZ96,AT96=AZ96),"",IF(OR(AU96=AZ96,AV96=AZ96),"",IF(OR(AW96=AZ96,AX96=AZ96),"",IF(AY96=AZ96,"",AZ96))))))))))))))</f>
        <v/>
      </c>
      <c r="BH160" s="67">
        <f>COUNTIF(Y164:BD164,BG160)</f>
        <v>22</v>
      </c>
      <c r="BI160" s="105">
        <f>SUMIF(Y164:BD164,BG160,Y176:BD176)</f>
        <v>0</v>
      </c>
      <c r="BJ160" s="133">
        <f t="shared" si="23"/>
        <v>0</v>
      </c>
      <c r="BK160" s="65">
        <f>RANK(BJ160,BJ133:BJ164)</f>
        <v>21</v>
      </c>
      <c r="BL160" s="65" t="str">
        <f t="shared" si="21"/>
        <v/>
      </c>
    </row>
    <row r="161" spans="2:64" ht="13.5" customHeight="1">
      <c r="B161" s="158"/>
      <c r="C161" s="81"/>
      <c r="D161" s="81"/>
      <c r="E161" s="82"/>
      <c r="F161" s="81"/>
      <c r="G161" s="82"/>
      <c r="H161" s="88"/>
      <c r="I161" s="191" t="str">
        <f>K95</f>
        <v>たやすふく</v>
      </c>
      <c r="J161" s="78"/>
      <c r="K161" s="196" t="str">
        <f>LOOKUP(I161,始祖牛ﾃﾞｰﾀ!$A$6:$A$6335,始祖牛ﾃﾞｰﾀ!$D$6:$D$6335)</f>
        <v>たやすどい</v>
      </c>
      <c r="L161" s="118"/>
      <c r="M161" s="190" t="str">
        <f>LOOKUP(I161,始祖牛ﾃﾞｰﾀ!$A$6:$A$6335,始祖牛ﾃﾞｰﾀ!$G$6:$G$6335)</f>
        <v>玄廣土井</v>
      </c>
      <c r="N161" s="83"/>
      <c r="O161" s="83"/>
      <c r="P161" s="83"/>
      <c r="Q161" s="83"/>
      <c r="R161" s="83"/>
      <c r="S161" s="83"/>
      <c r="T161" s="83"/>
      <c r="U161" s="83"/>
      <c r="V161" s="187"/>
      <c r="W161" s="106"/>
      <c r="X161" s="80" t="s">
        <v>128</v>
      </c>
      <c r="Y161" s="86">
        <f>IF(Y105=0,Y127,0)</f>
        <v>0</v>
      </c>
      <c r="Z161" s="86">
        <f>IF(AND(Y105=0,Z105=0),Z127,0)</f>
        <v>0</v>
      </c>
      <c r="AA161" s="86">
        <f>IF(AND(Y105=0,Z105=0),IF(AA105=0,AA127,0),0)</f>
        <v>0</v>
      </c>
      <c r="AB161" s="86">
        <f>IF(AND(Y105=0,AB105=0),AB127,0)</f>
        <v>0</v>
      </c>
      <c r="AC161" s="86">
        <f>IF(Y105=0,IF(Z105=0,IF(AA105=0,AC127,0),0),0)</f>
        <v>0</v>
      </c>
      <c r="AD161" s="86">
        <f>IF(Y105=0,IF(Z105=0,AD127,0),0)</f>
        <v>0</v>
      </c>
      <c r="AE161" s="86">
        <f>IF(Y105=0,IF(AB105=0,AE127,0),0)</f>
        <v>0</v>
      </c>
      <c r="AF161" s="86">
        <f>IF(Y105=0,AF127,0)</f>
        <v>0</v>
      </c>
      <c r="AG161" s="86">
        <f>IF(Y105=0,IF(Z105=0,IF(AA105=0,IF(AC105=0,AG127,0),0),0),0)</f>
        <v>0</v>
      </c>
      <c r="AH161" s="86">
        <f>IF(Y105=0,IF(Z105=0,IF(AA105=0,AH127,0),0),0)</f>
        <v>0</v>
      </c>
      <c r="AI161" s="86">
        <f>IF(Y105=0,IF(Z105=0,IF(AD105=0,AI127,0),0),0)</f>
        <v>0</v>
      </c>
      <c r="AJ161" s="86">
        <f>IF(Y105=0,IF(Z105=0,AJ127,0),0)</f>
        <v>0</v>
      </c>
      <c r="AK161" s="86">
        <f>IF(Y105=0,IF(AB105=0,IF(AE105=0,AK127,0),0),0)</f>
        <v>0</v>
      </c>
      <c r="AL161" s="86">
        <f>IF(Y105=0,IF(AB105=0,AL127,0),0)</f>
        <v>0</v>
      </c>
      <c r="AM161" s="86">
        <f>IF(Y105=0,IF(AF105=0,AM127,0),0)</f>
        <v>0</v>
      </c>
      <c r="AN161" s="86">
        <f>IF(Y105=0,AN127,0)</f>
        <v>0</v>
      </c>
      <c r="AO161" s="86">
        <f>IF(Y105=0,IF(Z105=0,IF(AA105=0,IF(AC105=0,IF(AG105=0,AO127,0),0),0),0),0)</f>
        <v>0</v>
      </c>
      <c r="AP161" s="86">
        <f>IF(Y105=0,IF(Z105=0,IF(AA105=0,IF(AB105=0,AP127,0),0),0),0)</f>
        <v>0</v>
      </c>
      <c r="AQ161" s="86">
        <f>IF(Y105=0,IF(Z105=0,IF(AA105=0,IF(AH105=0,AQ127,0),0),0),0)</f>
        <v>0</v>
      </c>
      <c r="AR161" s="86">
        <f>IF(Y105=0,IF(Z105=0,IF(AA105=0,AR127,0),0),0)</f>
        <v>0</v>
      </c>
      <c r="AS161" s="86">
        <f>IF(Y105=0,IF(Z105=0,IF(AD105=0,IF(AG105=0,IF(AH105=0,AS127,0),0),0),0),0)</f>
        <v>11</v>
      </c>
      <c r="AT161" s="86">
        <f>IF(Y105=0,IF(Z105=0,IF(AD105=0,AT127,0),0),0)</f>
        <v>11</v>
      </c>
      <c r="AU161" s="86">
        <f>IF(Y105=0,IF(Z105=0,IF(AJ105=0,AU127,0),0),0)</f>
        <v>0</v>
      </c>
      <c r="AV161" s="86">
        <f>IF(Y105=0,IF(Z105=0,AV127,0),0)</f>
        <v>0</v>
      </c>
      <c r="AW161" s="86">
        <f>IF(Y105=0,IF(AB105=0,IF(AE105=0,IF(AK105=0,AW127,0),0),0),0)</f>
        <v>0</v>
      </c>
      <c r="AX161" s="86">
        <f>IF(Y105=0,IF(AB105=0,IF(AE105=0,AX127,0),0),0)</f>
        <v>0</v>
      </c>
      <c r="AY161" s="86">
        <f>IF(Y105=0,IF(AB105=0,IF(AL105=0,AY127,0),0),0)</f>
        <v>0</v>
      </c>
      <c r="AZ161" s="86">
        <f>IF(Y105=0,IF(AB105=0,AZ127,0),0)</f>
        <v>0</v>
      </c>
      <c r="BA161" s="86">
        <f>IF(Y105=0,IF(AF105=0,IF(AM105=0,BA127,0),0),0)</f>
        <v>0</v>
      </c>
      <c r="BB161" s="86">
        <f>IF(Y105=0,IF(AF105=0,BB127,0),0)</f>
        <v>0</v>
      </c>
      <c r="BC161" s="86">
        <f>IF(Y105=0,IF(AN105=0,BC127,0),0)</f>
        <v>0</v>
      </c>
      <c r="BD161" s="86">
        <f>IF(Y105=0,BD127,0)</f>
        <v>0</v>
      </c>
      <c r="BF161" s="114">
        <v>29</v>
      </c>
      <c r="BG161" s="112" t="str">
        <f>IF(OR(Y96=BA96,Z96=BA96),"",IF(OR(AA96=BA96,AB96=BA96),"",IF(OR(AC96=BA96,AD96=BA96),"",IF(OR(AE96=BA96,AF96=BA96),"",IF(OR(AG96=BA96,AH96=BA96),"",IF(OR(AI96=BA96,AJ96=BA96),"",IF(OR(AK96=BA96,AL96=BA96),"",IF(OR(AM96=BA96,AN96=BA96),"",IF(OR(AO96=BA96,AP96=BA96),"",IF(OR(AQ96=BA96,AR96=BA96),"",IF(OR(AS96=BA96,AT96=BA96),"",IF(OR(AU96=BA96,AV96=BA96),"",IF(OR(AW96=BA96,AX96=BA96),"",IF(OR(AY96=BA96,AZ96=BA96),"",BA96))))))))))))))</f>
        <v/>
      </c>
      <c r="BH161" s="67">
        <f>COUNTIF(Y164:BD164,BG161)</f>
        <v>22</v>
      </c>
      <c r="BI161" s="105">
        <f>SUMIF(Y164:BD164,BG161,Y176:BD176)</f>
        <v>0</v>
      </c>
      <c r="BJ161" s="133">
        <f t="shared" si="23"/>
        <v>0</v>
      </c>
      <c r="BK161" s="65">
        <f>RANK(BJ161,BJ133:BJ164)</f>
        <v>21</v>
      </c>
      <c r="BL161" s="65" t="str">
        <f t="shared" si="21"/>
        <v/>
      </c>
    </row>
    <row r="162" spans="2:64" ht="13.5" customHeight="1">
      <c r="B162" s="158"/>
      <c r="C162" s="81"/>
      <c r="D162" s="81"/>
      <c r="E162" s="82"/>
      <c r="F162" s="81"/>
      <c r="G162" s="82"/>
      <c r="H162" s="82"/>
      <c r="I162" s="118"/>
      <c r="J162" s="77" t="s">
        <v>130</v>
      </c>
      <c r="K162" s="202" t="str">
        <f>M96</f>
        <v>―</v>
      </c>
      <c r="L162" s="225"/>
      <c r="M162" s="91" t="str">
        <f>LOOKUP(K163,始祖牛ﾃﾞｰﾀ!$A$6:$A$6335,始祖牛ﾃﾞｰﾀ!$E$6:$E$6335)</f>
        <v>―</v>
      </c>
      <c r="N162" s="83"/>
      <c r="O162" s="83"/>
      <c r="P162" s="83"/>
      <c r="Q162" s="83"/>
      <c r="S162" s="83"/>
      <c r="T162" s="83"/>
      <c r="U162" s="83"/>
      <c r="V162" s="187"/>
      <c r="X162" s="80" t="s">
        <v>129</v>
      </c>
      <c r="Y162" s="86">
        <f>IF(Y113=0,Y128,0)</f>
        <v>0</v>
      </c>
      <c r="Z162" s="86">
        <f>IF(AND(Y113=0,Z113=0),Z128,0)</f>
        <v>0</v>
      </c>
      <c r="AA162" s="86">
        <f>IF(AND(Y113=0,Z113=0),IF(AA113=0,AA128,0),0)</f>
        <v>0</v>
      </c>
      <c r="AB162" s="86">
        <f>IF(AND(Y113=0,AB113=0),AB128,0)</f>
        <v>0</v>
      </c>
      <c r="AC162" s="86">
        <f>IF(Y113=0,IF(Z113=0,IF(AA113=0,AC128,0),0),0)</f>
        <v>0</v>
      </c>
      <c r="AD162" s="86">
        <f>IF(Y113=0,IF(Z113=0,AD128,0),0)</f>
        <v>0</v>
      </c>
      <c r="AE162" s="86">
        <f>IF(Y113=0,IF(AB113=0,AE128,0),0)</f>
        <v>0</v>
      </c>
      <c r="AF162" s="86">
        <f>IF(Y113=0,AF128,0)</f>
        <v>0</v>
      </c>
      <c r="AG162" s="86">
        <f>IF(Y113=0,IF(Z113=0,IF(AA113=0,IF(AC113=0,AG128,0),0),0),0)</f>
        <v>0</v>
      </c>
      <c r="AH162" s="86">
        <f>IF(Y113=0,IF(Z113=0,IF(AA113=0,AH128,0),0),0)</f>
        <v>0</v>
      </c>
      <c r="AI162" s="86">
        <f>IF(Y113=0,IF(Z113=0,IF(AD113=0,AI128,0),0),0)</f>
        <v>0</v>
      </c>
      <c r="AJ162" s="86">
        <f>IF(Y113=0,IF(Z113=0,AJ128,0),0)</f>
        <v>0</v>
      </c>
      <c r="AK162" s="86">
        <f>IF(Y113=0,IF(AB113=0,IF(AE113=0,AK128,0),0),0)</f>
        <v>0</v>
      </c>
      <c r="AL162" s="86">
        <f>IF(Y113=0,IF(AB113=0,AL128,0),0)</f>
        <v>0</v>
      </c>
      <c r="AM162" s="86">
        <f>IF(Y113=0,IF(AF113=0,AM128,0),0)</f>
        <v>0</v>
      </c>
      <c r="AN162" s="86">
        <f>IF(Y113=0,AN128,0)</f>
        <v>0</v>
      </c>
      <c r="AO162" s="86">
        <f>IF(Y113=0,IF(Z113=0,IF(AA113=0,IF(AC113=0,IF(AG113=0,AO128,0),0),0),0),0)</f>
        <v>0</v>
      </c>
      <c r="AP162" s="86">
        <f>IF(Y113=0,IF(Z113=0,IF(AA113=0,IF(AB113=0,AP128,0),0),0),0)</f>
        <v>0</v>
      </c>
      <c r="AQ162" s="86">
        <f>IF(Y113=0,IF(Z113=0,IF(AA113=0,IF(AH113=0,AQ128,0),0),0),0)</f>
        <v>0</v>
      </c>
      <c r="AR162" s="86">
        <f>IF(Y113=0,IF(Z113=0,IF(AA113=0,AR128,0),0),0)</f>
        <v>0</v>
      </c>
      <c r="AS162" s="86">
        <f>IF(Y113=0,IF(Z113=0,IF(AD113=0,IF(AG113=0,IF(AH113=0,AS128,0),0),0),0),0)</f>
        <v>0</v>
      </c>
      <c r="AT162" s="86">
        <f>IF(Y113=0,IF(Z113=0,IF(AD113=0,AT128,0),0),0)</f>
        <v>0</v>
      </c>
      <c r="AU162" s="86">
        <f>IF(Y113=0,IF(Z113=0,IF(AJ113=0,AU128,0),0),0)</f>
        <v>0</v>
      </c>
      <c r="AV162" s="86">
        <f>IF(Y113=0,IF(Z113=0,AV128,0),0)</f>
        <v>0</v>
      </c>
      <c r="AW162" s="86">
        <f>IF(Y113=0,IF(AB113=0,IF(AE113=0,IF(AK113=0,AW128,0),0),0),0)</f>
        <v>11</v>
      </c>
      <c r="AX162" s="86">
        <f>IF(Y113=0,IF(AB113=0,IF(AD113=0,AX128,0),0),0)</f>
        <v>0</v>
      </c>
      <c r="AY162" s="86">
        <f>IF(Y113=0,IF(AB113=0,IF(AL113=0,AY128,0),0),0)</f>
        <v>0</v>
      </c>
      <c r="AZ162" s="86">
        <f>IF(Y113=0,IF(AB113=0,AZ128,0),0)</f>
        <v>0</v>
      </c>
      <c r="BA162" s="86">
        <f>IF(Y113=0,IF(AF113=0,IF(AM113=0,BA128,0),0),0)</f>
        <v>11</v>
      </c>
      <c r="BB162" s="86">
        <f>IF(Y113=0,IF(AF113=0,IF(AM113=0,BB128,0),0),0)</f>
        <v>0</v>
      </c>
      <c r="BC162" s="86">
        <f>IF(Y113=0,IF(AN113=0,BC128,0),0)</f>
        <v>0</v>
      </c>
      <c r="BD162" s="86">
        <f>IF(Y113=0,BD128,0)</f>
        <v>0</v>
      </c>
      <c r="BF162" s="114">
        <v>30</v>
      </c>
      <c r="BG162" s="112" t="str">
        <f>IF(OR(Y96=BB96,Z96=BB96),"",IF(OR(AA96=BB96,AB96=BB96),"",IF(OR(AC96=BB96,AD96=BB96),"",IF(OR(AE96=BB96,AF96=BB96),"",IF(OR(AG96=BB96,AH96=BB96),"",IF(OR(AI96=BB96,AJ96=BB96),"",IF(OR(AK96=BB96,AL96=BB96),"",IF(OR(AM96=BB96,AN96=BB96),"",IF(OR(AO96=BB96,AP96=BB96),"",IF(OR(AQ96=BB96,AR96=BB96),"",IF(OR(AS96=BB96,AT96=BB96),"",IF(OR(AU96=BB96,AV96=BB96),"",IF(OR(AW96=BB96,AX96=BB96),"",IF(OR(AY96=BB96,AZ96=BB96),"",IF(BA96=BB96,"",BB96)))))))))))))))</f>
        <v/>
      </c>
      <c r="BH162" s="67">
        <f>COUNTIF(Y164:BD164,BG162)</f>
        <v>22</v>
      </c>
      <c r="BI162" s="105">
        <f>SUMIF(Y164:BD164,BG162,Y176:BD176)</f>
        <v>0</v>
      </c>
      <c r="BJ162" s="133">
        <f t="shared" si="23"/>
        <v>0</v>
      </c>
      <c r="BK162" s="65">
        <f>RANK(BJ162,BJ133:BJ164)</f>
        <v>21</v>
      </c>
      <c r="BL162" s="65" t="str">
        <f t="shared" si="21"/>
        <v/>
      </c>
    </row>
    <row r="163" spans="2:64" ht="13.5" customHeight="1" thickBot="1">
      <c r="B163" s="176"/>
      <c r="C163" s="161"/>
      <c r="D163" s="162"/>
      <c r="E163" s="161"/>
      <c r="F163" s="162"/>
      <c r="G163" s="161"/>
      <c r="H163" s="161"/>
      <c r="I163" s="177"/>
      <c r="J163" s="224"/>
      <c r="K163" s="198" t="str">
        <f>M95</f>
        <v>＊＊＊＊＊</v>
      </c>
      <c r="L163" s="83"/>
      <c r="M163" s="83"/>
      <c r="T163" s="83"/>
      <c r="U163" s="83"/>
      <c r="V163" s="187"/>
      <c r="X163" s="80" t="s">
        <v>130</v>
      </c>
      <c r="Y163" s="86">
        <f>Y129</f>
        <v>0</v>
      </c>
      <c r="Z163" s="86">
        <f>IF(Y129=0,Z129,0)</f>
        <v>0</v>
      </c>
      <c r="AA163" s="86">
        <f>IF(Y129=0,IF(Z129=0,AA129,0),0)</f>
        <v>0</v>
      </c>
      <c r="AB163" s="86">
        <f>IF(Y129=0,AB129,0)</f>
        <v>0</v>
      </c>
      <c r="AC163" s="86">
        <f>IF(Y129=0,IF(Z129=0,IF(AA129=0,AC129,0),0),0)</f>
        <v>0</v>
      </c>
      <c r="AD163" s="86">
        <f>IF(Y129=0,IF(Z129=0,AD129,0),0)</f>
        <v>0</v>
      </c>
      <c r="AE163" s="86">
        <f>IF(Y129=0,IF(AB129=0,AE129,0),0)</f>
        <v>0</v>
      </c>
      <c r="AF163" s="86">
        <f>IF(Y129=0,AF129,0)</f>
        <v>0</v>
      </c>
      <c r="AG163" s="86">
        <f>IF(Y129=0,IF(Z129=0,IF(AA129=0,IF(AC129=0,AG129,0),0),0),0)</f>
        <v>0</v>
      </c>
      <c r="AH163" s="86">
        <f>IF(Y129=0,IF(Z129=0,IF(AA129=0,AH129,0),0),0)</f>
        <v>0</v>
      </c>
      <c r="AI163" s="86">
        <f>IF(Y129=0,IF(Z129=0,IF(AD129=0,AI129,0),0),0)</f>
        <v>0</v>
      </c>
      <c r="AJ163" s="86">
        <f>IF(Y129=0,IF(Z129=0,AJ129,0),0)</f>
        <v>0</v>
      </c>
      <c r="AK163" s="86">
        <f>IF(Y129=0,IF(AB129=0,IF(AE129=0,AK129,0),0),0)</f>
        <v>0</v>
      </c>
      <c r="AL163" s="86">
        <f>IF(Y129=0,IF(AB129=0,AL129,0),0)</f>
        <v>0</v>
      </c>
      <c r="AM163" s="86">
        <f>IF(Y129=0,IF(AF129=0,AM129,0),0)</f>
        <v>0</v>
      </c>
      <c r="AN163" s="86">
        <f>IF(Y129=0,AN129,0)</f>
        <v>0</v>
      </c>
      <c r="AO163" s="86">
        <f>IF(Y129=0,IF(Z129=0,IF(AA129=0,IF(AC129=0,IF(AG129=0,AO129,0),0),0),0),0)</f>
        <v>0</v>
      </c>
      <c r="AP163" s="86">
        <f>IF(Y129=0,IF(Z129=0,IF(AA129=0,IF(AB129=0,AP129,0),0),0),0)</f>
        <v>0</v>
      </c>
      <c r="AQ163" s="86">
        <f>IF(Y129=0,IF(Z129=0,IF(AA129=0,IF(AH129=0,AQ129,0),0),0),0)</f>
        <v>0</v>
      </c>
      <c r="AR163" s="86">
        <f>IF(Y129=0,IF(Z129=0,IF(AA129=0,AR129,0),0),0)</f>
        <v>0</v>
      </c>
      <c r="AS163" s="86">
        <f>IF(Y129=0,IF(Z129=0,IF(AD129=0,IF(AG129=0,IF(AH129=0,AS129,0),0),0),0),0)</f>
        <v>0</v>
      </c>
      <c r="AT163" s="86">
        <f>IF(Y129=0,IF(Z129=0,IF(AD129=0,AT129,0),0),0)</f>
        <v>0</v>
      </c>
      <c r="AU163" s="86">
        <f>IF(Y129=0,IF(Z129=0,IF(AJ129=0,AU129,0),0),0)</f>
        <v>0</v>
      </c>
      <c r="AV163" s="86">
        <f>IF(Y129=0,IF(Z129=0,AV129,0),0)</f>
        <v>0</v>
      </c>
      <c r="AW163" s="86">
        <f>IF(Y129=0,IF(AB129=0,IF(AE129=0,IF(AK129=0,AW129,0),0),0),0)</f>
        <v>0</v>
      </c>
      <c r="AX163" s="86">
        <f>IF(Y129=0,IF(AB129=0,IF(AD129=0,AX129,0),0),0)</f>
        <v>0</v>
      </c>
      <c r="AY163" s="86">
        <f>IF(Y129=0,IF(AB129=0,IF(AL129=0,AY129,0),0),0)</f>
        <v>0</v>
      </c>
      <c r="AZ163" s="86">
        <f>IF(Y129=0,IF(AB129=0,AZ129,0),0)</f>
        <v>0</v>
      </c>
      <c r="BA163" s="86">
        <f>IF(Y129=0,IF(AF129=0,IF(AM129=0,BA129,0),0),0)</f>
        <v>0</v>
      </c>
      <c r="BB163" s="86">
        <f>IF(Y129=0,IF(AF129=0,BB129,0),0)</f>
        <v>0</v>
      </c>
      <c r="BC163" s="86">
        <f>IF(Y129=0,IF(AN129=0,BC129,0),0)</f>
        <v>0</v>
      </c>
      <c r="BD163" s="86">
        <f>IF(Y129=0,BD129,0)</f>
        <v>0</v>
      </c>
      <c r="BF163" s="114">
        <v>31</v>
      </c>
      <c r="BG163" s="112" t="str">
        <f>IF(OR(Y96=BC96,Z96=BC96),"",IF(OR(AA96=BC96,AB96=BC96),"",IF(OR(AC96=BC96,AD96=BC96),"",IF(OR(AE96=BC96,AF96=BC96),"",IF(OR(AG96=BC96,AH96=BC96),"",IF(OR(AI96=BC96,AJ96=BC96),"",IF(OR(AK96=BC96,AL96=BC96),"",IF(OR(AM96=BC96,AN96=BC96),"",IF(OR(AO96=BC96,AP96=BC96),"",IF(OR(AQ96=BC96,AR96=BC96),"",IF(OR(AS96=BC96,AT96=BC96),"",IF(OR(AU96=BC96,AV96=BC96),"",IF(OR(AW96=BC96,AX96=BC96),"",IF(OR(AY96=BC96,AZ96=BC96),"",IF(OR(BA96=BC96,BB96=BC96),"",BC96)))))))))))))))</f>
        <v/>
      </c>
      <c r="BH163" s="67">
        <f>COUNTIF(Y164:BD164,BG163)</f>
        <v>22</v>
      </c>
      <c r="BI163" s="105">
        <f>SUMIF(Y164:BD164,BG163,Y176:BD176)</f>
        <v>0</v>
      </c>
      <c r="BJ163" s="133">
        <f t="shared" si="23"/>
        <v>0</v>
      </c>
      <c r="BK163" s="65">
        <f>RANK(BJ163,BJ133:BJ164)</f>
        <v>21</v>
      </c>
      <c r="BL163" s="65" t="str">
        <f t="shared" si="21"/>
        <v/>
      </c>
    </row>
    <row r="164" spans="2:64" ht="13.5" customHeight="1">
      <c r="R164" s="179"/>
      <c r="T164" s="83"/>
      <c r="U164" s="83"/>
      <c r="V164" s="187"/>
      <c r="W164" s="106"/>
      <c r="X164" s="72"/>
      <c r="Y164" s="73" t="str">
        <f t="shared" ref="Y164:BD164" si="24">IF(SUM(Y133:Y163)&gt;0,Y96,"")</f>
        <v/>
      </c>
      <c r="Z164" s="73" t="str">
        <f t="shared" si="24"/>
        <v/>
      </c>
      <c r="AA164" s="73" t="str">
        <f t="shared" si="24"/>
        <v>だい２０ひらしげ</v>
      </c>
      <c r="AB164" s="73" t="str">
        <f t="shared" si="24"/>
        <v>かみたかふく</v>
      </c>
      <c r="AC164" s="73" t="str">
        <f t="shared" si="24"/>
        <v/>
      </c>
      <c r="AD164" s="73" t="str">
        <f t="shared" si="24"/>
        <v>ほうしょう</v>
      </c>
      <c r="AE164" s="73" t="str">
        <f t="shared" si="24"/>
        <v/>
      </c>
      <c r="AF164" s="73" t="str">
        <f t="shared" si="24"/>
        <v>ただふく</v>
      </c>
      <c r="AG164" s="73" t="str">
        <f t="shared" si="24"/>
        <v/>
      </c>
      <c r="AH164" s="73" t="str">
        <f t="shared" si="24"/>
        <v/>
      </c>
      <c r="AI164" s="73" t="str">
        <f t="shared" si="24"/>
        <v/>
      </c>
      <c r="AJ164" s="73" t="str">
        <f t="shared" si="24"/>
        <v/>
      </c>
      <c r="AK164" s="73" t="str">
        <f t="shared" si="24"/>
        <v/>
      </c>
      <c r="AL164" s="73" t="str">
        <f t="shared" si="24"/>
        <v/>
      </c>
      <c r="AM164" s="73" t="str">
        <f t="shared" si="24"/>
        <v/>
      </c>
      <c r="AN164" s="73" t="str">
        <f t="shared" si="24"/>
        <v>だい２０ひらしげ</v>
      </c>
      <c r="AO164" s="73" t="str">
        <f t="shared" si="24"/>
        <v>だい５えいこう</v>
      </c>
      <c r="AP164" s="73" t="str">
        <f t="shared" si="24"/>
        <v/>
      </c>
      <c r="AQ164" s="73" t="str">
        <f t="shared" si="24"/>
        <v/>
      </c>
      <c r="AR164" s="73" t="str">
        <f t="shared" si="24"/>
        <v/>
      </c>
      <c r="AS164" s="73" t="str">
        <f t="shared" si="24"/>
        <v>けだか</v>
      </c>
      <c r="AT164" s="73" t="str">
        <f t="shared" si="24"/>
        <v>けだか</v>
      </c>
      <c r="AU164" s="73" t="str">
        <f t="shared" si="24"/>
        <v/>
      </c>
      <c r="AV164" s="73" t="str">
        <f t="shared" si="24"/>
        <v/>
      </c>
      <c r="AW164" s="73" t="str">
        <f t="shared" si="24"/>
        <v>たやすどい</v>
      </c>
      <c r="AX164" s="73" t="str">
        <f t="shared" si="24"/>
        <v/>
      </c>
      <c r="AY164" s="73" t="str">
        <f t="shared" si="24"/>
        <v/>
      </c>
      <c r="AZ164" s="73" t="str">
        <f t="shared" si="24"/>
        <v/>
      </c>
      <c r="BA164" s="73" t="str">
        <f t="shared" si="24"/>
        <v>たやすどい</v>
      </c>
      <c r="BB164" s="73" t="str">
        <f t="shared" si="24"/>
        <v/>
      </c>
      <c r="BC164" s="73" t="str">
        <f t="shared" si="24"/>
        <v/>
      </c>
      <c r="BD164" s="73" t="str">
        <f t="shared" si="24"/>
        <v/>
      </c>
      <c r="BF164" s="213">
        <v>32</v>
      </c>
      <c r="BG164" s="75" t="str">
        <f>IF(OR(Y96=BD96,Z96=BD96),"",IF(OR(AA96=BD96,AB96=BD96),"",IF(OR(AC96=BD96,AD96=BD96),"",IF(OR(AE96=BD96,AF96=BD96),"",IF(OR(AG96=BD96,AH96=BD96),"",IF(OR(AI96=BD96,AJ96=BD96),"",IF(OR(AK96=BD96,AL96=BD96),"",IF(OR(AM96=BD96,AN96=BD96),"",IF(OR(AO96=BD96,AP96=BD96),"",IF(OR(AQ96=BD96,AR96=BD96),"",IF(OR(AS96=BD96,AT96=BD96),"",IF(OR(AU96=BD96,AV96=BD96),"",IF(OR(AW96=BD96,AX96=BD96),"",IF(OR(AY96=BD96,AZ96=BD96),"",IF(OR(BA96=BD96,BB96=BD96),"",IF(BC96=BD96,"",BD96))))))))))))))))</f>
        <v>しかひでどい</v>
      </c>
      <c r="BH164" s="67">
        <f>COUNTIF(Y164:BD164,BG164)</f>
        <v>0</v>
      </c>
      <c r="BI164" s="105">
        <f>SUMIF(Y164:BD164,BG164,Y176:BD176)</f>
        <v>0</v>
      </c>
      <c r="BJ164" s="133">
        <f t="shared" si="23"/>
        <v>0</v>
      </c>
      <c r="BK164" s="65">
        <f>RANK(BJ164,BJ133:BJ164)</f>
        <v>21</v>
      </c>
      <c r="BL164" s="65" t="str">
        <f t="shared" si="21"/>
        <v/>
      </c>
    </row>
    <row r="165" spans="2:64" ht="13.5" customHeight="1">
      <c r="B165" s="500" t="s">
        <v>150</v>
      </c>
      <c r="C165" s="500"/>
      <c r="D165" s="445" t="s">
        <v>151</v>
      </c>
      <c r="E165" s="445" t="str">
        <f ca="1">IF(E166="","",LOOKUP(E166,始祖牛ﾃﾞｰﾀ!$A$6:$A$6335,始祖牛ﾃﾞｰﾀ!$B$6:$B$6335))</f>
        <v>第２０平茂</v>
      </c>
      <c r="F165" s="445" t="s">
        <v>152</v>
      </c>
      <c r="G165" s="445" t="str">
        <f ca="1">IF(G166="","",LOOKUP(G166,始祖牛ﾃﾞｰﾀ!$A$6:$A$6335,始祖牛ﾃﾞｰﾀ!$B$6:$B$6335))</f>
        <v>神高福</v>
      </c>
      <c r="H165" s="445" t="s">
        <v>153</v>
      </c>
      <c r="I165" s="445" t="str">
        <f ca="1">IF(I166="","",LOOKUP(I166,始祖牛ﾃﾞｰﾀ!$A$6:$A$6335,始祖牛ﾃﾞｰﾀ!$B$6:$B$6335))</f>
        <v>宝勝</v>
      </c>
      <c r="J165" s="445" t="s">
        <v>154</v>
      </c>
      <c r="K165" s="445" t="str">
        <f ca="1">IF(K166="","",LOOKUP(K166,始祖牛ﾃﾞｰﾀ!$A$6:$A$6335,始祖牛ﾃﾞｰﾀ!$B$6:$B$6335))</f>
        <v>忠福</v>
      </c>
      <c r="L165" s="445" t="s">
        <v>155</v>
      </c>
      <c r="M165" s="445" t="str">
        <f ca="1">IF(M166="","",LOOKUP(M166,始祖牛ﾃﾞｰﾀ!$A$6:$A$6335,始祖牛ﾃﾞｰﾀ!$B$6:$B$6335))</f>
        <v>気高</v>
      </c>
      <c r="N165" s="179"/>
      <c r="O165" s="179"/>
      <c r="P165" s="179"/>
      <c r="Q165" s="179"/>
      <c r="R165" s="83"/>
      <c r="S165" s="179"/>
      <c r="T165" s="83"/>
      <c r="U165" s="83"/>
      <c r="V165" s="187"/>
      <c r="W165" s="106"/>
      <c r="X165" s="72" t="s">
        <v>147</v>
      </c>
      <c r="Y165" s="90" t="str">
        <f>IF(Y164="","",LOOKUP(Y164,始祖牛ﾃﾞｰﾀ!$A$6:$A$6335,始祖牛ﾃﾞｰﾀ!$C$6:$C$6335))</f>
        <v/>
      </c>
      <c r="Z165" s="90" t="str">
        <f>IF(Z164="","",LOOKUP(Z164,始祖牛ﾃﾞｰﾀ!$A$6:$A$6335,始祖牛ﾃﾞｰﾀ!$C$6:$C$6335))</f>
        <v/>
      </c>
      <c r="AA165" s="90">
        <f>IF(AA164="","",LOOKUP(AA164,始祖牛ﾃﾞｰﾀ!$A$6:$A$6335,始祖牛ﾃﾞｰﾀ!$C$6:$C$6335))</f>
        <v>28.125</v>
      </c>
      <c r="AB165" s="90">
        <f>IF(AB164="","",LOOKUP(AB164,始祖牛ﾃﾞｰﾀ!$A$6:$A$6335,始祖牛ﾃﾞｰﾀ!$C$6:$C$6335))</f>
        <v>0.5</v>
      </c>
      <c r="AC165" s="90" t="str">
        <f>IF(AC164="","",LOOKUP(AC164,始祖牛ﾃﾞｰﾀ!$A$6:$A$6335,始祖牛ﾃﾞｰﾀ!$C$6:$C$6335))</f>
        <v/>
      </c>
      <c r="AD165" s="90">
        <f>IF(AD164="","",LOOKUP(AD164,始祖牛ﾃﾞｰﾀ!$A$6:$A$6335,始祖牛ﾃﾞｰﾀ!$C$6:$C$6335))</f>
        <v>20</v>
      </c>
      <c r="AE165" s="90" t="str">
        <f>IF(AE164="","",LOOKUP(AE164,始祖牛ﾃﾞｰﾀ!$A$6:$A$6335,始祖牛ﾃﾞｰﾀ!$C$6:$C$6335))</f>
        <v/>
      </c>
      <c r="AF165" s="90">
        <f>IF(AF164="","",LOOKUP(AF164,始祖牛ﾃﾞｰﾀ!$A$6:$A$6335,始祖牛ﾃﾞｰﾀ!$C$6:$C$6335))</f>
        <v>7.9</v>
      </c>
      <c r="AG165" s="90" t="str">
        <f>IF(AG164="","",LOOKUP(AG164,始祖牛ﾃﾞｰﾀ!$A$6:$A$6335,始祖牛ﾃﾞｰﾀ!$C$6:$C$6335))</f>
        <v/>
      </c>
      <c r="AH165" s="90" t="str">
        <f>IF(AH164="","",LOOKUP(AH164,始祖牛ﾃﾞｰﾀ!$A$6:$A$6335,始祖牛ﾃﾞｰﾀ!$C$6:$C$6335))</f>
        <v/>
      </c>
      <c r="AI165" s="90" t="str">
        <f>IF(AI164="","",LOOKUP(AI164,始祖牛ﾃﾞｰﾀ!$A$6:$A$6335,始祖牛ﾃﾞｰﾀ!$C$6:$C$6335))</f>
        <v/>
      </c>
      <c r="AJ165" s="90" t="str">
        <f>IF(AJ164="","",LOOKUP(AJ164,始祖牛ﾃﾞｰﾀ!$A$6:$A$6335,始祖牛ﾃﾞｰﾀ!$C$6:$C$6335))</f>
        <v/>
      </c>
      <c r="AK165" s="90" t="str">
        <f>IF(AK164="","",LOOKUP(AK164,始祖牛ﾃﾞｰﾀ!$A$6:$A$6335,始祖牛ﾃﾞｰﾀ!$C$6:$C$6335))</f>
        <v/>
      </c>
      <c r="AL165" s="90" t="str">
        <f>IF(AL164="","",LOOKUP(AL164,始祖牛ﾃﾞｰﾀ!$A$6:$A$6335,始祖牛ﾃﾞｰﾀ!$C$6:$C$6335))</f>
        <v/>
      </c>
      <c r="AM165" s="90" t="str">
        <f>IF(AM164="","",LOOKUP(AM164,始祖牛ﾃﾞｰﾀ!$A$6:$A$6335,始祖牛ﾃﾞｰﾀ!$C$6:$C$6335))</f>
        <v/>
      </c>
      <c r="AN165" s="90">
        <f>IF(AN164="","",LOOKUP(AN164,始祖牛ﾃﾞｰﾀ!$A$6:$A$6335,始祖牛ﾃﾞｰﾀ!$C$6:$C$6335))</f>
        <v>28.125</v>
      </c>
      <c r="AO165" s="90">
        <f>IF(AO164="","",LOOKUP(AO164,始祖牛ﾃﾞｰﾀ!$A$6:$A$6335,始祖牛ﾃﾞｰﾀ!$C$6:$C$6335))</f>
        <v>0</v>
      </c>
      <c r="AP165" s="90" t="str">
        <f>IF(AP164="","",LOOKUP(AP164,始祖牛ﾃﾞｰﾀ!$A$6:$A$6335,始祖牛ﾃﾞｰﾀ!$C$6:$C$6335))</f>
        <v/>
      </c>
      <c r="AQ165" s="90" t="str">
        <f>IF(AQ164="","",LOOKUP(AQ164,始祖牛ﾃﾞｰﾀ!$A$6:$A$6335,始祖牛ﾃﾞｰﾀ!$C$6:$C$6335))</f>
        <v/>
      </c>
      <c r="AR165" s="90" t="str">
        <f>IF(AR164="","",LOOKUP(AR164,始祖牛ﾃﾞｰﾀ!$A$6:$A$6335,始祖牛ﾃﾞｰﾀ!$C$6:$C$6335))</f>
        <v/>
      </c>
      <c r="AS165" s="90">
        <f>IF(AS164="","",LOOKUP(AS164,始祖牛ﾃﾞｰﾀ!$A$6:$A$6335,始祖牛ﾃﾞｰﾀ!$C$6:$C$6335))</f>
        <v>0</v>
      </c>
      <c r="AT165" s="90">
        <f>IF(AT164="","",LOOKUP(AT164,始祖牛ﾃﾞｰﾀ!$A$6:$A$6335,始祖牛ﾃﾞｰﾀ!$C$6:$C$6335))</f>
        <v>0</v>
      </c>
      <c r="AU165" s="90" t="str">
        <f>IF(AU164="","",LOOKUP(AU164,始祖牛ﾃﾞｰﾀ!$A$6:$A$6335,始祖牛ﾃﾞｰﾀ!$C$6:$C$6335))</f>
        <v/>
      </c>
      <c r="AV165" s="90" t="str">
        <f>IF(AV164="","",LOOKUP(AV164,始祖牛ﾃﾞｰﾀ!$A$6:$A$6335,始祖牛ﾃﾞｰﾀ!$C$6:$C$6335))</f>
        <v/>
      </c>
      <c r="AW165" s="90">
        <f>IF(AW164="","",LOOKUP(AW164,始祖牛ﾃﾞｰﾀ!$A$6:$A$6335,始祖牛ﾃﾞｰﾀ!$C$6:$C$6335))</f>
        <v>14</v>
      </c>
      <c r="AX165" s="90" t="str">
        <f>IF(AX164="","",LOOKUP(AX164,始祖牛ﾃﾞｰﾀ!$A$6:$A$6335,始祖牛ﾃﾞｰﾀ!$C$6:$C$6335))</f>
        <v/>
      </c>
      <c r="AY165" s="90" t="str">
        <f>IF(AY164="","",LOOKUP(AY164,始祖牛ﾃﾞｰﾀ!$A$6:$A$6335,始祖牛ﾃﾞｰﾀ!$C$6:$C$6335))</f>
        <v/>
      </c>
      <c r="AZ165" s="90" t="str">
        <f>IF(AZ164="","",LOOKUP(AZ164,始祖牛ﾃﾞｰﾀ!$A$6:$A$6335,始祖牛ﾃﾞｰﾀ!$C$6:$C$6335))</f>
        <v/>
      </c>
      <c r="BA165" s="90">
        <f>IF(BA164="","",LOOKUP(BA164,始祖牛ﾃﾞｰﾀ!$A$6:$A$6335,始祖牛ﾃﾞｰﾀ!$C$6:$C$6335))</f>
        <v>14</v>
      </c>
      <c r="BB165" s="90" t="str">
        <f>IF(BB164="","",LOOKUP(BB164,始祖牛ﾃﾞｰﾀ!$A$6:$A$6335,始祖牛ﾃﾞｰﾀ!$C$6:$C$6335))</f>
        <v/>
      </c>
      <c r="BC165" s="90" t="str">
        <f>IF(BC164="","",LOOKUP(BC164,始祖牛ﾃﾞｰﾀ!$A$6:$A$6335,始祖牛ﾃﾞｰﾀ!$C$6:$C$6335))</f>
        <v/>
      </c>
      <c r="BD165" s="90" t="str">
        <f>IF(BD164="","",LOOKUP(BD164,始祖牛ﾃﾞｰﾀ!$A$6:$A$6335,始祖牛ﾃﾞｰﾀ!$C$6:$C$6335))</f>
        <v/>
      </c>
    </row>
    <row r="166" spans="2:64" ht="13.5" customHeight="1">
      <c r="B166" s="75"/>
      <c r="C166" s="212"/>
      <c r="D166" s="134"/>
      <c r="E166" s="89" t="str">
        <f ca="1">IF(ISNUMBER(BF167),OFFSET(BG132,BF167,0),"")</f>
        <v>だい２０ひらしげ</v>
      </c>
      <c r="F166" s="221"/>
      <c r="G166" s="89" t="str">
        <f ca="1">IF(ISNUMBER(BF168),OFFSET(BG132,BF168,0),"")</f>
        <v>かみたかふく</v>
      </c>
      <c r="H166" s="221"/>
      <c r="I166" s="89" t="str">
        <f ca="1">IF(ISNUMBER(BF169),OFFSET(BG132,BF169,0),"")</f>
        <v>ほうしょう</v>
      </c>
      <c r="J166" s="221"/>
      <c r="K166" s="89" t="str">
        <f ca="1">IF(ISNUMBER(BF170),OFFSET(BG132,BF170,0),"")</f>
        <v>ただふく</v>
      </c>
      <c r="L166" s="221"/>
      <c r="M166" s="89" t="str">
        <f ca="1">IF(ISNUMBER(BF171),OFFSET(BG132,BF171,0),"")</f>
        <v>けだか</v>
      </c>
      <c r="N166" s="83"/>
      <c r="O166" s="83"/>
      <c r="P166" s="83"/>
      <c r="Q166" s="83"/>
      <c r="R166" s="74"/>
      <c r="S166" s="83"/>
      <c r="T166" s="83"/>
      <c r="U166" s="83"/>
      <c r="V166" s="187"/>
      <c r="X166" s="72" t="s">
        <v>148</v>
      </c>
      <c r="Y166" s="72">
        <f t="shared" ref="Y166:BD166" si="25">SUMIF(Y133:Y163,2,Y133:Y163)</f>
        <v>0</v>
      </c>
      <c r="Z166" s="72">
        <f t="shared" si="25"/>
        <v>0</v>
      </c>
      <c r="AA166" s="72">
        <f t="shared" si="25"/>
        <v>0</v>
      </c>
      <c r="AB166" s="72">
        <f t="shared" si="25"/>
        <v>0</v>
      </c>
      <c r="AC166" s="72">
        <f t="shared" si="25"/>
        <v>0</v>
      </c>
      <c r="AD166" s="72">
        <f t="shared" si="25"/>
        <v>0</v>
      </c>
      <c r="AE166" s="72">
        <f t="shared" si="25"/>
        <v>0</v>
      </c>
      <c r="AF166" s="72">
        <f t="shared" si="25"/>
        <v>0</v>
      </c>
      <c r="AG166" s="72">
        <f t="shared" si="25"/>
        <v>0</v>
      </c>
      <c r="AH166" s="72">
        <f t="shared" si="25"/>
        <v>0</v>
      </c>
      <c r="AI166" s="72">
        <f t="shared" si="25"/>
        <v>0</v>
      </c>
      <c r="AJ166" s="72">
        <f t="shared" si="25"/>
        <v>0</v>
      </c>
      <c r="AK166" s="72">
        <f t="shared" si="25"/>
        <v>0</v>
      </c>
      <c r="AL166" s="72">
        <f t="shared" si="25"/>
        <v>0</v>
      </c>
      <c r="AM166" s="72">
        <f t="shared" si="25"/>
        <v>0</v>
      </c>
      <c r="AN166" s="72">
        <f t="shared" si="25"/>
        <v>0</v>
      </c>
      <c r="AO166" s="72">
        <f t="shared" si="25"/>
        <v>0</v>
      </c>
      <c r="AP166" s="72">
        <f t="shared" si="25"/>
        <v>0</v>
      </c>
      <c r="AQ166" s="72">
        <f t="shared" si="25"/>
        <v>0</v>
      </c>
      <c r="AR166" s="72">
        <f t="shared" si="25"/>
        <v>0</v>
      </c>
      <c r="AS166" s="72">
        <f t="shared" si="25"/>
        <v>0</v>
      </c>
      <c r="AT166" s="72">
        <f t="shared" si="25"/>
        <v>0</v>
      </c>
      <c r="AU166" s="72">
        <f t="shared" si="25"/>
        <v>0</v>
      </c>
      <c r="AV166" s="72">
        <f t="shared" si="25"/>
        <v>0</v>
      </c>
      <c r="AW166" s="72">
        <f t="shared" si="25"/>
        <v>0</v>
      </c>
      <c r="AX166" s="72">
        <f t="shared" si="25"/>
        <v>0</v>
      </c>
      <c r="AY166" s="72">
        <f t="shared" si="25"/>
        <v>0</v>
      </c>
      <c r="AZ166" s="72">
        <f t="shared" si="25"/>
        <v>0</v>
      </c>
      <c r="BA166" s="72">
        <f t="shared" si="25"/>
        <v>0</v>
      </c>
      <c r="BB166" s="72">
        <f t="shared" si="25"/>
        <v>0</v>
      </c>
      <c r="BC166" s="72">
        <f t="shared" si="25"/>
        <v>0</v>
      </c>
      <c r="BD166" s="72">
        <f t="shared" si="25"/>
        <v>0</v>
      </c>
      <c r="BF166" s="111" t="s">
        <v>149</v>
      </c>
      <c r="BH166" s="99" t="s">
        <v>12</v>
      </c>
    </row>
    <row r="167" spans="2:64" ht="13.5" customHeight="1">
      <c r="B167" s="75" t="s">
        <v>158</v>
      </c>
      <c r="C167" s="78" t="s">
        <v>159</v>
      </c>
      <c r="D167" s="134"/>
      <c r="E167" s="181">
        <f ca="1">IF(E166="",0,LOOKUP(E166,始祖牛ﾃﾞｰﾀ!$A$6:$A$6335,始祖牛ﾃﾞｰﾀ!$C$6:$C$6335))</f>
        <v>28.125</v>
      </c>
      <c r="F167" s="134"/>
      <c r="G167" s="181">
        <f ca="1">IF(G166="",0,LOOKUP(G166,始祖牛ﾃﾞｰﾀ!$A$6:$A$6335,始祖牛ﾃﾞｰﾀ!$C$6:$C$6335))</f>
        <v>0.5</v>
      </c>
      <c r="H167" s="134"/>
      <c r="I167" s="181">
        <f ca="1">IF(I166="",0,LOOKUP(I166,始祖牛ﾃﾞｰﾀ!$A$6:$A$6335,始祖牛ﾃﾞｰﾀ!$C$6:$C$6335))</f>
        <v>20</v>
      </c>
      <c r="J167" s="134"/>
      <c r="K167" s="181">
        <f ca="1">IF(K166="",0,LOOKUP(K166,始祖牛ﾃﾞｰﾀ!$A$6:$A$6335,始祖牛ﾃﾞｰﾀ!$C$6:$C$6335))</f>
        <v>7.9</v>
      </c>
      <c r="L167" s="134"/>
      <c r="M167" s="181">
        <f ca="1">IF(M166="",0,LOOKUP(M166,始祖牛ﾃﾞｰﾀ!$A$6:$A$6335,始祖牛ﾃﾞｰﾀ!$C$6:$C$6335))</f>
        <v>0</v>
      </c>
      <c r="N167" s="74"/>
      <c r="O167" s="74"/>
      <c r="P167" s="74"/>
      <c r="Q167" s="74"/>
      <c r="R167" s="64"/>
      <c r="S167" s="74"/>
      <c r="T167" s="83"/>
      <c r="U167" s="83"/>
      <c r="V167" s="187"/>
      <c r="X167" s="72" t="s">
        <v>156</v>
      </c>
      <c r="Y167" s="72">
        <f t="shared" ref="Y167:BD167" si="26">SUMIF(Y133:Y163,3,Y133:Y163)</f>
        <v>0</v>
      </c>
      <c r="Z167" s="72">
        <f t="shared" si="26"/>
        <v>0</v>
      </c>
      <c r="AA167" s="72">
        <f t="shared" si="26"/>
        <v>0</v>
      </c>
      <c r="AB167" s="72">
        <f t="shared" si="26"/>
        <v>0</v>
      </c>
      <c r="AC167" s="72">
        <f t="shared" si="26"/>
        <v>0</v>
      </c>
      <c r="AD167" s="72">
        <f t="shared" si="26"/>
        <v>0</v>
      </c>
      <c r="AE167" s="72">
        <f t="shared" si="26"/>
        <v>0</v>
      </c>
      <c r="AF167" s="72">
        <f t="shared" si="26"/>
        <v>0</v>
      </c>
      <c r="AG167" s="72">
        <f t="shared" si="26"/>
        <v>0</v>
      </c>
      <c r="AH167" s="72">
        <f t="shared" si="26"/>
        <v>0</v>
      </c>
      <c r="AI167" s="72">
        <f t="shared" si="26"/>
        <v>0</v>
      </c>
      <c r="AJ167" s="72">
        <f t="shared" si="26"/>
        <v>0</v>
      </c>
      <c r="AK167" s="72">
        <f t="shared" si="26"/>
        <v>0</v>
      </c>
      <c r="AL167" s="72">
        <f t="shared" si="26"/>
        <v>0</v>
      </c>
      <c r="AM167" s="72">
        <f t="shared" si="26"/>
        <v>0</v>
      </c>
      <c r="AN167" s="72">
        <f t="shared" si="26"/>
        <v>0</v>
      </c>
      <c r="AO167" s="72">
        <f t="shared" si="26"/>
        <v>0</v>
      </c>
      <c r="AP167" s="72">
        <f t="shared" si="26"/>
        <v>0</v>
      </c>
      <c r="AQ167" s="72">
        <f t="shared" si="26"/>
        <v>0</v>
      </c>
      <c r="AR167" s="72">
        <f t="shared" si="26"/>
        <v>0</v>
      </c>
      <c r="AS167" s="72">
        <f t="shared" si="26"/>
        <v>0</v>
      </c>
      <c r="AT167" s="72">
        <f t="shared" si="26"/>
        <v>0</v>
      </c>
      <c r="AU167" s="72">
        <f t="shared" si="26"/>
        <v>0</v>
      </c>
      <c r="AV167" s="72">
        <f t="shared" si="26"/>
        <v>0</v>
      </c>
      <c r="AW167" s="72">
        <f t="shared" si="26"/>
        <v>0</v>
      </c>
      <c r="AX167" s="72">
        <f t="shared" si="26"/>
        <v>0</v>
      </c>
      <c r="AY167" s="72">
        <f t="shared" si="26"/>
        <v>0</v>
      </c>
      <c r="AZ167" s="72">
        <f t="shared" si="26"/>
        <v>0</v>
      </c>
      <c r="BA167" s="72">
        <f t="shared" si="26"/>
        <v>0</v>
      </c>
      <c r="BB167" s="72">
        <f t="shared" si="26"/>
        <v>0</v>
      </c>
      <c r="BC167" s="72">
        <f t="shared" si="26"/>
        <v>0</v>
      </c>
      <c r="BD167" s="72">
        <f t="shared" si="26"/>
        <v>0</v>
      </c>
      <c r="BF167" s="65">
        <f>MATCH(1,BL133:BL164,0)</f>
        <v>3</v>
      </c>
      <c r="BG167" s="89" t="str">
        <f ca="1">IF(ISNUMBER(BF167),OFFSET(BG132,BF167,0),"")</f>
        <v>だい２０ひらしげ</v>
      </c>
      <c r="BH167" s="65">
        <v>1</v>
      </c>
    </row>
    <row r="168" spans="2:64" ht="13.5" customHeight="1">
      <c r="B168" s="203" t="s">
        <v>161</v>
      </c>
      <c r="C168" s="92">
        <v>25</v>
      </c>
      <c r="D168" s="219">
        <f ca="1">(SUMIF(Y164:BD164,E166,Y166:BD166))/2</f>
        <v>0</v>
      </c>
      <c r="E168" s="65">
        <f ca="1">C168*D168*(1+E167/100)</f>
        <v>0</v>
      </c>
      <c r="F168" s="219">
        <f ca="1">(SUMIF(Y164:BD164,G166,Y166:BD166))/2</f>
        <v>0</v>
      </c>
      <c r="G168" s="65">
        <f ca="1">C168*F168*(1+G167/100)</f>
        <v>0</v>
      </c>
      <c r="H168" s="219">
        <f ca="1">(SUMIF(Y164:BD164,I166,Y166:BD166))/2</f>
        <v>0</v>
      </c>
      <c r="I168" s="65">
        <f ca="1">C168*H168*(1+I167/100)</f>
        <v>0</v>
      </c>
      <c r="J168" s="219">
        <f ca="1">(SUMIF(Y164:BD164,K166,Y166:BD166))/2</f>
        <v>0</v>
      </c>
      <c r="K168" s="65">
        <f ca="1">C168*J168*(1+K167/100)</f>
        <v>0</v>
      </c>
      <c r="L168" s="219">
        <f ca="1">(SUMIF(Y164:BD164,M166,Y166:BD166))/2</f>
        <v>0</v>
      </c>
      <c r="M168" s="65">
        <f ca="1">C168*L168*(1+M167/100)</f>
        <v>0</v>
      </c>
      <c r="N168" s="64"/>
      <c r="O168" s="64"/>
      <c r="P168" s="64"/>
      <c r="Q168" s="64"/>
      <c r="R168" s="64"/>
      <c r="S168" s="64"/>
      <c r="T168" s="83"/>
      <c r="U168" s="83"/>
      <c r="V168" s="187"/>
      <c r="X168" s="72" t="s">
        <v>157</v>
      </c>
      <c r="Y168" s="72">
        <f t="shared" ref="Y168:BD168" si="27">SUMIF(Y133:Y163,4,Y133:Y163)</f>
        <v>0</v>
      </c>
      <c r="Z168" s="72">
        <f t="shared" si="27"/>
        <v>0</v>
      </c>
      <c r="AA168" s="72">
        <f t="shared" si="27"/>
        <v>0</v>
      </c>
      <c r="AB168" s="72">
        <f t="shared" si="27"/>
        <v>0</v>
      </c>
      <c r="AC168" s="72">
        <f t="shared" si="27"/>
        <v>0</v>
      </c>
      <c r="AD168" s="72">
        <f t="shared" si="27"/>
        <v>0</v>
      </c>
      <c r="AE168" s="72">
        <f t="shared" si="27"/>
        <v>0</v>
      </c>
      <c r="AF168" s="72">
        <f t="shared" si="27"/>
        <v>0</v>
      </c>
      <c r="AG168" s="72">
        <f t="shared" si="27"/>
        <v>0</v>
      </c>
      <c r="AH168" s="72">
        <f t="shared" si="27"/>
        <v>0</v>
      </c>
      <c r="AI168" s="72">
        <f t="shared" si="27"/>
        <v>0</v>
      </c>
      <c r="AJ168" s="72">
        <f t="shared" si="27"/>
        <v>0</v>
      </c>
      <c r="AK168" s="72">
        <f t="shared" si="27"/>
        <v>0</v>
      </c>
      <c r="AL168" s="72">
        <f t="shared" si="27"/>
        <v>0</v>
      </c>
      <c r="AM168" s="72">
        <f t="shared" si="27"/>
        <v>0</v>
      </c>
      <c r="AN168" s="72">
        <f t="shared" si="27"/>
        <v>0</v>
      </c>
      <c r="AO168" s="72">
        <f t="shared" si="27"/>
        <v>0</v>
      </c>
      <c r="AP168" s="72">
        <f t="shared" si="27"/>
        <v>0</v>
      </c>
      <c r="AQ168" s="72">
        <f t="shared" si="27"/>
        <v>0</v>
      </c>
      <c r="AR168" s="72">
        <f t="shared" si="27"/>
        <v>0</v>
      </c>
      <c r="AS168" s="72">
        <f t="shared" si="27"/>
        <v>0</v>
      </c>
      <c r="AT168" s="72">
        <f t="shared" si="27"/>
        <v>0</v>
      </c>
      <c r="AU168" s="72">
        <f t="shared" si="27"/>
        <v>0</v>
      </c>
      <c r="AV168" s="72">
        <f t="shared" si="27"/>
        <v>0</v>
      </c>
      <c r="AW168" s="72">
        <f t="shared" si="27"/>
        <v>0</v>
      </c>
      <c r="AX168" s="72">
        <f t="shared" si="27"/>
        <v>0</v>
      </c>
      <c r="AY168" s="72">
        <f t="shared" si="27"/>
        <v>0</v>
      </c>
      <c r="AZ168" s="72">
        <f t="shared" si="27"/>
        <v>0</v>
      </c>
      <c r="BA168" s="72">
        <f t="shared" si="27"/>
        <v>0</v>
      </c>
      <c r="BB168" s="72">
        <f t="shared" si="27"/>
        <v>0</v>
      </c>
      <c r="BC168" s="72">
        <f t="shared" si="27"/>
        <v>0</v>
      </c>
      <c r="BD168" s="72">
        <f t="shared" si="27"/>
        <v>0</v>
      </c>
      <c r="BF168" s="65">
        <f>MATCH(2,BL133:BL164,0)</f>
        <v>4</v>
      </c>
      <c r="BG168" s="89" t="str">
        <f ca="1">IF(ISNUMBER(BF168),OFFSET(BG132,BF168,0),"")</f>
        <v>かみたかふく</v>
      </c>
      <c r="BH168" s="65">
        <v>2</v>
      </c>
    </row>
    <row r="169" spans="2:64" ht="13.5" customHeight="1">
      <c r="B169" s="203" t="s">
        <v>163</v>
      </c>
      <c r="C169" s="92">
        <f t="shared" ref="C169:C174" si="28">C168/2</f>
        <v>12.5</v>
      </c>
      <c r="D169" s="219">
        <f ca="1">(SUMIF(Y164:BD164,E166,Y167:BD167))/3</f>
        <v>0</v>
      </c>
      <c r="E169" s="65">
        <f ca="1">C169*D169*(1+E167/100)</f>
        <v>0</v>
      </c>
      <c r="F169" s="219">
        <f ca="1">(SUMIF(Y164:BD164,G166,Y167:BD167))/3</f>
        <v>0</v>
      </c>
      <c r="G169" s="65">
        <f ca="1">C169*F169*(1+G167/100)</f>
        <v>0</v>
      </c>
      <c r="H169" s="219">
        <f ca="1">(SUMIF(Y164:BD164,I166,Y167:BD167))/3</f>
        <v>0</v>
      </c>
      <c r="I169" s="65">
        <f ca="1">C169*H169*(1+I167/100)</f>
        <v>0</v>
      </c>
      <c r="J169" s="219">
        <f ca="1">(SUMIF(Y164:BD164,K166,Y167:BD167))/3</f>
        <v>0</v>
      </c>
      <c r="K169" s="65">
        <f ca="1">C169*J169*(1+K167/100)</f>
        <v>0</v>
      </c>
      <c r="L169" s="219">
        <f ca="1">(SUMIF(Y164:BD164,M166,Y167:BD167))/3</f>
        <v>0</v>
      </c>
      <c r="M169" s="65">
        <f ca="1">C169*L169*(1+M167/100)</f>
        <v>0</v>
      </c>
      <c r="N169" s="64"/>
      <c r="O169" s="64"/>
      <c r="P169" s="64"/>
      <c r="Q169" s="64"/>
      <c r="R169" s="64"/>
      <c r="S169" s="64"/>
      <c r="T169" s="83"/>
      <c r="U169" s="83"/>
      <c r="V169" s="187"/>
      <c r="X169" s="72" t="s">
        <v>160</v>
      </c>
      <c r="Y169" s="72">
        <f t="shared" ref="Y169:BD169" si="29">SUMIF(Y133:Y163,5,Y133:Y163)</f>
        <v>0</v>
      </c>
      <c r="Z169" s="72">
        <f t="shared" si="29"/>
        <v>0</v>
      </c>
      <c r="AA169" s="72">
        <f t="shared" si="29"/>
        <v>0</v>
      </c>
      <c r="AB169" s="72">
        <f t="shared" si="29"/>
        <v>0</v>
      </c>
      <c r="AC169" s="72">
        <f t="shared" si="29"/>
        <v>0</v>
      </c>
      <c r="AD169" s="72">
        <f t="shared" si="29"/>
        <v>0</v>
      </c>
      <c r="AE169" s="72">
        <f t="shared" si="29"/>
        <v>0</v>
      </c>
      <c r="AF169" s="72">
        <f t="shared" si="29"/>
        <v>0</v>
      </c>
      <c r="AG169" s="72">
        <f t="shared" si="29"/>
        <v>0</v>
      </c>
      <c r="AH169" s="72">
        <f t="shared" si="29"/>
        <v>0</v>
      </c>
      <c r="AI169" s="72">
        <f t="shared" si="29"/>
        <v>0</v>
      </c>
      <c r="AJ169" s="72">
        <f t="shared" si="29"/>
        <v>0</v>
      </c>
      <c r="AK169" s="72">
        <f t="shared" si="29"/>
        <v>0</v>
      </c>
      <c r="AL169" s="72">
        <f t="shared" si="29"/>
        <v>0</v>
      </c>
      <c r="AM169" s="72">
        <f t="shared" si="29"/>
        <v>0</v>
      </c>
      <c r="AN169" s="72">
        <f t="shared" si="29"/>
        <v>0</v>
      </c>
      <c r="AO169" s="72">
        <f t="shared" si="29"/>
        <v>0</v>
      </c>
      <c r="AP169" s="72">
        <f t="shared" si="29"/>
        <v>0</v>
      </c>
      <c r="AQ169" s="72">
        <f t="shared" si="29"/>
        <v>0</v>
      </c>
      <c r="AR169" s="72">
        <f t="shared" si="29"/>
        <v>0</v>
      </c>
      <c r="AS169" s="72">
        <f t="shared" si="29"/>
        <v>0</v>
      </c>
      <c r="AT169" s="72">
        <f t="shared" si="29"/>
        <v>0</v>
      </c>
      <c r="AU169" s="72">
        <f t="shared" si="29"/>
        <v>0</v>
      </c>
      <c r="AV169" s="72">
        <f t="shared" si="29"/>
        <v>0</v>
      </c>
      <c r="AW169" s="72">
        <f t="shared" si="29"/>
        <v>0</v>
      </c>
      <c r="AX169" s="72">
        <f t="shared" si="29"/>
        <v>0</v>
      </c>
      <c r="AY169" s="72">
        <f t="shared" si="29"/>
        <v>0</v>
      </c>
      <c r="AZ169" s="72">
        <f t="shared" si="29"/>
        <v>0</v>
      </c>
      <c r="BA169" s="72">
        <f t="shared" si="29"/>
        <v>0</v>
      </c>
      <c r="BB169" s="72">
        <f t="shared" si="29"/>
        <v>0</v>
      </c>
      <c r="BC169" s="72">
        <f t="shared" si="29"/>
        <v>0</v>
      </c>
      <c r="BD169" s="72">
        <f t="shared" si="29"/>
        <v>0</v>
      </c>
      <c r="BF169" s="65">
        <f>MATCH(3,BL133:BL164,0)</f>
        <v>6</v>
      </c>
      <c r="BG169" s="89" t="str">
        <f ca="1">IF(ISNUMBER(BF169),OFFSET(BG132,BF169,0),"")</f>
        <v>ほうしょう</v>
      </c>
      <c r="BH169" s="65">
        <v>3</v>
      </c>
      <c r="BI169" s="62"/>
    </row>
    <row r="170" spans="2:64" ht="13.5" customHeight="1">
      <c r="B170" s="203" t="s">
        <v>165</v>
      </c>
      <c r="C170" s="92">
        <f t="shared" si="28"/>
        <v>6.25</v>
      </c>
      <c r="D170" s="219">
        <f ca="1">(SUMIF(Y164:BD164,E166,Y168:BD168))/4</f>
        <v>0</v>
      </c>
      <c r="E170" s="65">
        <f ca="1">C170*D170*(1+E167/100)</f>
        <v>0</v>
      </c>
      <c r="F170" s="219">
        <f ca="1">(SUMIF(Y164:BD164,G166,Y168:BD168))/4</f>
        <v>0</v>
      </c>
      <c r="G170" s="65">
        <f ca="1">C170*F170*(1+G167/100)</f>
        <v>0</v>
      </c>
      <c r="H170" s="219">
        <f ca="1">(SUMIF(Y164:BD164,I166,Y168:BD168))/4</f>
        <v>0</v>
      </c>
      <c r="I170" s="65">
        <f ca="1">C170*H170*(1+I167/100)</f>
        <v>0</v>
      </c>
      <c r="J170" s="219">
        <f ca="1">(SUMIF(Y164:BD164,K166,Y168:BD168))/4</f>
        <v>0</v>
      </c>
      <c r="K170" s="65">
        <f ca="1">C170*J170*(1+K167/100)</f>
        <v>0</v>
      </c>
      <c r="L170" s="219">
        <f ca="1">(SUMIF(Y164:BD164,M166,Y168:BD168))/4</f>
        <v>0</v>
      </c>
      <c r="M170" s="65">
        <f ca="1">C170*L170*(1+M167/100)</f>
        <v>0</v>
      </c>
      <c r="N170" s="64"/>
      <c r="O170" s="64"/>
      <c r="P170" s="64"/>
      <c r="Q170" s="64"/>
      <c r="R170" s="64"/>
      <c r="S170" s="64"/>
      <c r="T170" s="83"/>
      <c r="U170" s="83"/>
      <c r="V170" s="187"/>
      <c r="X170" s="72" t="s">
        <v>162</v>
      </c>
      <c r="Y170" s="72">
        <f t="shared" ref="Y170:BD170" si="30">SUMIF(Y133:Y163,6,Y133:Y163)</f>
        <v>0</v>
      </c>
      <c r="Z170" s="72">
        <f t="shared" si="30"/>
        <v>0</v>
      </c>
      <c r="AA170" s="72">
        <f t="shared" si="30"/>
        <v>6</v>
      </c>
      <c r="AB170" s="72">
        <f t="shared" si="30"/>
        <v>6</v>
      </c>
      <c r="AC170" s="72">
        <f t="shared" si="30"/>
        <v>0</v>
      </c>
      <c r="AD170" s="72">
        <f t="shared" si="30"/>
        <v>0</v>
      </c>
      <c r="AE170" s="72">
        <f t="shared" si="30"/>
        <v>0</v>
      </c>
      <c r="AF170" s="72">
        <f t="shared" si="30"/>
        <v>0</v>
      </c>
      <c r="AG170" s="72">
        <f t="shared" si="30"/>
        <v>0</v>
      </c>
      <c r="AH170" s="72">
        <f t="shared" si="30"/>
        <v>0</v>
      </c>
      <c r="AI170" s="72">
        <f t="shared" si="30"/>
        <v>0</v>
      </c>
      <c r="AJ170" s="72">
        <f t="shared" si="30"/>
        <v>0</v>
      </c>
      <c r="AK170" s="72">
        <f t="shared" si="30"/>
        <v>0</v>
      </c>
      <c r="AL170" s="72">
        <f t="shared" si="30"/>
        <v>0</v>
      </c>
      <c r="AM170" s="72">
        <f t="shared" si="30"/>
        <v>0</v>
      </c>
      <c r="AN170" s="72">
        <f t="shared" si="30"/>
        <v>0</v>
      </c>
      <c r="AO170" s="72">
        <f t="shared" si="30"/>
        <v>0</v>
      </c>
      <c r="AP170" s="72">
        <f t="shared" si="30"/>
        <v>0</v>
      </c>
      <c r="AQ170" s="72">
        <f t="shared" si="30"/>
        <v>0</v>
      </c>
      <c r="AR170" s="72">
        <f t="shared" si="30"/>
        <v>0</v>
      </c>
      <c r="AS170" s="72">
        <f t="shared" si="30"/>
        <v>0</v>
      </c>
      <c r="AT170" s="72">
        <f t="shared" si="30"/>
        <v>0</v>
      </c>
      <c r="AU170" s="72">
        <f t="shared" si="30"/>
        <v>0</v>
      </c>
      <c r="AV170" s="72">
        <f t="shared" si="30"/>
        <v>0</v>
      </c>
      <c r="AW170" s="72">
        <f t="shared" si="30"/>
        <v>0</v>
      </c>
      <c r="AX170" s="72">
        <f t="shared" si="30"/>
        <v>0</v>
      </c>
      <c r="AY170" s="72">
        <f t="shared" si="30"/>
        <v>0</v>
      </c>
      <c r="AZ170" s="72">
        <f t="shared" si="30"/>
        <v>0</v>
      </c>
      <c r="BA170" s="72">
        <f t="shared" si="30"/>
        <v>0</v>
      </c>
      <c r="BB170" s="72">
        <f t="shared" si="30"/>
        <v>0</v>
      </c>
      <c r="BC170" s="72">
        <f t="shared" si="30"/>
        <v>0</v>
      </c>
      <c r="BD170" s="72">
        <f t="shared" si="30"/>
        <v>0</v>
      </c>
      <c r="BE170" s="64"/>
      <c r="BF170" s="65">
        <f>MATCH(4,BL133:BL164,0)</f>
        <v>7</v>
      </c>
      <c r="BG170" s="89" t="str">
        <f ca="1">IF(ISNUMBER(BF170),OFFSET(BG132,BF170,0),"")</f>
        <v>ただふく</v>
      </c>
      <c r="BH170" s="65">
        <v>4</v>
      </c>
    </row>
    <row r="171" spans="2:64" ht="13.5" customHeight="1">
      <c r="B171" s="203" t="s">
        <v>167</v>
      </c>
      <c r="C171" s="92">
        <f t="shared" si="28"/>
        <v>3.125</v>
      </c>
      <c r="D171" s="219">
        <f ca="1">(SUMIF(Y164:BD164,E166,Y169:BD169))/5</f>
        <v>0</v>
      </c>
      <c r="E171" s="65">
        <f ca="1">C171*D171*(1+E167/100)</f>
        <v>0</v>
      </c>
      <c r="F171" s="219">
        <f ca="1">(SUMIF(Y164:BD164,G166,Y169:BD169))/5</f>
        <v>0</v>
      </c>
      <c r="G171" s="65">
        <f ca="1">C171*F171*(1+G167/100)</f>
        <v>0</v>
      </c>
      <c r="H171" s="219">
        <f ca="1">(SUMIF(Y164:BD164,I166,Y169:BD169))/5</f>
        <v>0</v>
      </c>
      <c r="I171" s="65">
        <f ca="1">C171*H171*(1+I167/100)</f>
        <v>0</v>
      </c>
      <c r="J171" s="219">
        <f ca="1">(SUMIF(Y164:BD164,K166,Y169:BD169))/5</f>
        <v>0</v>
      </c>
      <c r="K171" s="65">
        <f ca="1">C171*J171*(1+K167/100)</f>
        <v>0</v>
      </c>
      <c r="L171" s="219">
        <f ca="1">(SUMIF(Y164:BD164,M166,Y169:BD169))/5</f>
        <v>0</v>
      </c>
      <c r="M171" s="65">
        <f ca="1">C171*L171*(1+M167/100)</f>
        <v>0</v>
      </c>
      <c r="N171" s="64"/>
      <c r="O171" s="64"/>
      <c r="P171" s="64"/>
      <c r="Q171" s="64"/>
      <c r="R171" s="64"/>
      <c r="S171" s="64"/>
      <c r="T171" s="83"/>
      <c r="U171" s="83"/>
      <c r="V171" s="187"/>
      <c r="X171" s="72" t="s">
        <v>164</v>
      </c>
      <c r="Y171" s="72">
        <f t="shared" ref="Y171:BD171" si="31">SUMIF(Y133:Y163,7,Y133:Y163)</f>
        <v>0</v>
      </c>
      <c r="Z171" s="72">
        <f t="shared" si="31"/>
        <v>0</v>
      </c>
      <c r="AA171" s="72">
        <f t="shared" si="31"/>
        <v>7</v>
      </c>
      <c r="AB171" s="72">
        <f t="shared" si="31"/>
        <v>0</v>
      </c>
      <c r="AC171" s="72">
        <f t="shared" si="31"/>
        <v>0</v>
      </c>
      <c r="AD171" s="72">
        <f t="shared" si="31"/>
        <v>0</v>
      </c>
      <c r="AE171" s="72">
        <f t="shared" si="31"/>
        <v>0</v>
      </c>
      <c r="AF171" s="72">
        <f t="shared" si="31"/>
        <v>0</v>
      </c>
      <c r="AG171" s="72">
        <f t="shared" si="31"/>
        <v>0</v>
      </c>
      <c r="AH171" s="72">
        <f t="shared" si="31"/>
        <v>0</v>
      </c>
      <c r="AI171" s="72">
        <f t="shared" si="31"/>
        <v>0</v>
      </c>
      <c r="AJ171" s="72">
        <f t="shared" si="31"/>
        <v>0</v>
      </c>
      <c r="AK171" s="72">
        <f t="shared" si="31"/>
        <v>0</v>
      </c>
      <c r="AL171" s="72">
        <f t="shared" si="31"/>
        <v>0</v>
      </c>
      <c r="AM171" s="72">
        <f t="shared" si="31"/>
        <v>0</v>
      </c>
      <c r="AN171" s="72">
        <f t="shared" si="31"/>
        <v>0</v>
      </c>
      <c r="AO171" s="72">
        <f t="shared" si="31"/>
        <v>0</v>
      </c>
      <c r="AP171" s="72">
        <f t="shared" si="31"/>
        <v>0</v>
      </c>
      <c r="AQ171" s="72">
        <f t="shared" si="31"/>
        <v>0</v>
      </c>
      <c r="AR171" s="72">
        <f t="shared" si="31"/>
        <v>0</v>
      </c>
      <c r="AS171" s="72">
        <f t="shared" si="31"/>
        <v>0</v>
      </c>
      <c r="AT171" s="72">
        <f t="shared" si="31"/>
        <v>0</v>
      </c>
      <c r="AU171" s="72">
        <f t="shared" si="31"/>
        <v>0</v>
      </c>
      <c r="AV171" s="72">
        <f t="shared" si="31"/>
        <v>0</v>
      </c>
      <c r="AW171" s="72">
        <f t="shared" si="31"/>
        <v>0</v>
      </c>
      <c r="AX171" s="72">
        <f t="shared" si="31"/>
        <v>0</v>
      </c>
      <c r="AY171" s="72">
        <f t="shared" si="31"/>
        <v>0</v>
      </c>
      <c r="AZ171" s="72">
        <f t="shared" si="31"/>
        <v>0</v>
      </c>
      <c r="BA171" s="72">
        <f t="shared" si="31"/>
        <v>0</v>
      </c>
      <c r="BB171" s="72">
        <f t="shared" si="31"/>
        <v>0</v>
      </c>
      <c r="BC171" s="72">
        <f t="shared" si="31"/>
        <v>0</v>
      </c>
      <c r="BD171" s="72">
        <f t="shared" si="31"/>
        <v>0</v>
      </c>
      <c r="BE171" s="64"/>
      <c r="BF171" s="65">
        <f>MATCH(5,BL133:BL164,0)</f>
        <v>5</v>
      </c>
      <c r="BG171" s="89" t="str">
        <f ca="1">IF(ISNUMBER(BF171),OFFSET(BG132,BF171,0),"")</f>
        <v>けだか</v>
      </c>
      <c r="BH171" s="65">
        <v>5</v>
      </c>
    </row>
    <row r="172" spans="2:64" ht="13.5" customHeight="1">
      <c r="B172" s="203" t="s">
        <v>169</v>
      </c>
      <c r="C172" s="92">
        <f t="shared" si="28"/>
        <v>1.5625</v>
      </c>
      <c r="D172" s="219">
        <f ca="1">(SUMIF(Y164:BD164,E166,Y170:BD170))/6</f>
        <v>1</v>
      </c>
      <c r="E172" s="65">
        <f ca="1">C172*D172*(1+E167/100)</f>
        <v>2.001953125</v>
      </c>
      <c r="F172" s="219">
        <f ca="1">(SUMIF(Y164:BD164,G166,Y170:BD170))/6</f>
        <v>1</v>
      </c>
      <c r="G172" s="65">
        <f ca="1">C172*F172*(1+G167/100)</f>
        <v>1.5703124999999998</v>
      </c>
      <c r="H172" s="219">
        <f ca="1">(SUMIF(Y164:BD164,I166,Y170:BD170))/6</f>
        <v>0</v>
      </c>
      <c r="I172" s="65">
        <f ca="1">C172*H172*(1+I167/100)</f>
        <v>0</v>
      </c>
      <c r="J172" s="219">
        <f ca="1">(SUMIF(Y164:BD164,K166,Y170:BD170))/6</f>
        <v>0</v>
      </c>
      <c r="K172" s="65">
        <f ca="1">C172*J172*(1+K167/100)</f>
        <v>0</v>
      </c>
      <c r="L172" s="219">
        <f ca="1">(SUMIF(Y164:BD164,M166,Y170:BD170))/6</f>
        <v>0</v>
      </c>
      <c r="M172" s="65">
        <f ca="1">C172*L172*(1+M167/100)</f>
        <v>0</v>
      </c>
      <c r="N172" s="64"/>
      <c r="O172" s="64"/>
      <c r="P172" s="64"/>
      <c r="Q172" s="64"/>
      <c r="R172" s="64"/>
      <c r="S172" s="64"/>
      <c r="T172" s="83"/>
      <c r="U172" s="83"/>
      <c r="V172" s="187"/>
      <c r="X172" s="72" t="s">
        <v>166</v>
      </c>
      <c r="Y172" s="72">
        <f t="shared" ref="Y172:BD172" si="32">SUMIF(Y133:Y163,8,Y133:Y163)</f>
        <v>0</v>
      </c>
      <c r="Z172" s="72">
        <f t="shared" si="32"/>
        <v>0</v>
      </c>
      <c r="AA172" s="72">
        <f t="shared" si="32"/>
        <v>0</v>
      </c>
      <c r="AB172" s="72">
        <f t="shared" si="32"/>
        <v>0</v>
      </c>
      <c r="AC172" s="72">
        <f t="shared" si="32"/>
        <v>0</v>
      </c>
      <c r="AD172" s="72">
        <f t="shared" si="32"/>
        <v>8</v>
      </c>
      <c r="AE172" s="72">
        <f t="shared" si="32"/>
        <v>0</v>
      </c>
      <c r="AF172" s="72">
        <f t="shared" si="32"/>
        <v>8</v>
      </c>
      <c r="AG172" s="72">
        <f t="shared" si="32"/>
        <v>0</v>
      </c>
      <c r="AH172" s="72">
        <f t="shared" si="32"/>
        <v>0</v>
      </c>
      <c r="AI172" s="72">
        <f t="shared" si="32"/>
        <v>0</v>
      </c>
      <c r="AJ172" s="72">
        <f t="shared" si="32"/>
        <v>0</v>
      </c>
      <c r="AK172" s="72">
        <f t="shared" si="32"/>
        <v>0</v>
      </c>
      <c r="AL172" s="72">
        <f t="shared" si="32"/>
        <v>0</v>
      </c>
      <c r="AM172" s="72">
        <f t="shared" si="32"/>
        <v>0</v>
      </c>
      <c r="AN172" s="72">
        <f t="shared" si="32"/>
        <v>8</v>
      </c>
      <c r="AO172" s="72">
        <f t="shared" si="32"/>
        <v>0</v>
      </c>
      <c r="AP172" s="72">
        <f t="shared" si="32"/>
        <v>0</v>
      </c>
      <c r="AQ172" s="72">
        <f t="shared" si="32"/>
        <v>0</v>
      </c>
      <c r="AR172" s="72">
        <f t="shared" si="32"/>
        <v>0</v>
      </c>
      <c r="AS172" s="72">
        <f t="shared" si="32"/>
        <v>0</v>
      </c>
      <c r="AT172" s="72">
        <f t="shared" si="32"/>
        <v>0</v>
      </c>
      <c r="AU172" s="72">
        <f t="shared" si="32"/>
        <v>0</v>
      </c>
      <c r="AV172" s="72">
        <f t="shared" si="32"/>
        <v>0</v>
      </c>
      <c r="AW172" s="72">
        <f t="shared" si="32"/>
        <v>0</v>
      </c>
      <c r="AX172" s="72">
        <f t="shared" si="32"/>
        <v>0</v>
      </c>
      <c r="AY172" s="72">
        <f t="shared" si="32"/>
        <v>0</v>
      </c>
      <c r="AZ172" s="72">
        <f t="shared" si="32"/>
        <v>0</v>
      </c>
      <c r="BA172" s="72">
        <f t="shared" si="32"/>
        <v>0</v>
      </c>
      <c r="BB172" s="72">
        <f t="shared" si="32"/>
        <v>0</v>
      </c>
      <c r="BC172" s="72">
        <f t="shared" si="32"/>
        <v>0</v>
      </c>
      <c r="BD172" s="72">
        <f t="shared" si="32"/>
        <v>0</v>
      </c>
      <c r="BE172" s="64"/>
      <c r="BF172" s="65">
        <f>MATCH(6,BL133:BL164,0)</f>
        <v>25</v>
      </c>
      <c r="BG172" s="89" t="str">
        <f ca="1">IF(ISNUMBER(BF172),OFFSET(BG132,BF172,0),"")</f>
        <v>たやすどい</v>
      </c>
      <c r="BH172" s="65">
        <v>6</v>
      </c>
    </row>
    <row r="173" spans="2:64" ht="13.5" customHeight="1">
      <c r="B173" s="203" t="s">
        <v>171</v>
      </c>
      <c r="C173" s="92">
        <f t="shared" si="28"/>
        <v>0.78125</v>
      </c>
      <c r="D173" s="219">
        <f ca="1">(SUMIF(Y164:BD164,E166,Y171:BD171))/7</f>
        <v>1</v>
      </c>
      <c r="E173" s="65">
        <f ca="1">C173*D173*(1+E167/100)</f>
        <v>1.0009765625</v>
      </c>
      <c r="F173" s="219">
        <f ca="1">(SUMIF(Y164:BD164,G166,Y171:BD171))/7</f>
        <v>0</v>
      </c>
      <c r="G173" s="65">
        <f ca="1">C173*F173*(1+G167/100)</f>
        <v>0</v>
      </c>
      <c r="H173" s="219">
        <f ca="1">(SUMIF(Y164:BD164,I166,Y171:BD171))/7</f>
        <v>0</v>
      </c>
      <c r="I173" s="65">
        <f ca="1">C173*H173*(1+I167/100)</f>
        <v>0</v>
      </c>
      <c r="J173" s="219">
        <f ca="1">(SUMIF(Y164:BD164,K166,Y171:BD171))/7</f>
        <v>0</v>
      </c>
      <c r="K173" s="65">
        <f ca="1">C173*J173*(1+K167/100)</f>
        <v>0</v>
      </c>
      <c r="L173" s="219">
        <f ca="1">(SUMIF(Y164:BD164,M166,Y171:BD171))/7</f>
        <v>0</v>
      </c>
      <c r="M173" s="65">
        <f ca="1">C173*L173*(1+M167/100)</f>
        <v>0</v>
      </c>
      <c r="N173" s="64"/>
      <c r="O173" s="64"/>
      <c r="P173" s="64"/>
      <c r="Q173" s="64"/>
      <c r="R173" s="64"/>
      <c r="S173" s="64"/>
      <c r="T173" s="83"/>
      <c r="U173" s="83"/>
      <c r="V173" s="187"/>
      <c r="X173" s="72" t="s">
        <v>168</v>
      </c>
      <c r="Y173" s="72">
        <f t="shared" ref="Y173:AD173" si="33">SUMIF(Y133:Y163,9,Y133:Y163)</f>
        <v>0</v>
      </c>
      <c r="Z173" s="72">
        <f t="shared" si="33"/>
        <v>0</v>
      </c>
      <c r="AA173" s="72">
        <f t="shared" si="33"/>
        <v>0</v>
      </c>
      <c r="AB173" s="72">
        <f t="shared" si="33"/>
        <v>0</v>
      </c>
      <c r="AC173" s="72">
        <f t="shared" si="33"/>
        <v>0</v>
      </c>
      <c r="AD173" s="72">
        <f t="shared" si="33"/>
        <v>0</v>
      </c>
      <c r="AE173" s="72">
        <f>SUMIF(AE133:AE163,9,AE133:AE163)</f>
        <v>0</v>
      </c>
      <c r="AF173" s="72">
        <f t="shared" ref="AF173:BD173" si="34">SUMIF(AF133:AF163,9,AF133:AF163)</f>
        <v>0</v>
      </c>
      <c r="AG173" s="72">
        <f t="shared" si="34"/>
        <v>0</v>
      </c>
      <c r="AH173" s="72">
        <f t="shared" si="34"/>
        <v>0</v>
      </c>
      <c r="AI173" s="72">
        <f t="shared" si="34"/>
        <v>0</v>
      </c>
      <c r="AJ173" s="72">
        <f t="shared" si="34"/>
        <v>0</v>
      </c>
      <c r="AK173" s="72">
        <f t="shared" si="34"/>
        <v>0</v>
      </c>
      <c r="AL173" s="72">
        <f t="shared" si="34"/>
        <v>0</v>
      </c>
      <c r="AM173" s="72">
        <f t="shared" si="34"/>
        <v>0</v>
      </c>
      <c r="AN173" s="72">
        <f t="shared" si="34"/>
        <v>9</v>
      </c>
      <c r="AO173" s="72">
        <f t="shared" si="34"/>
        <v>0</v>
      </c>
      <c r="AP173" s="72">
        <f t="shared" si="34"/>
        <v>0</v>
      </c>
      <c r="AQ173" s="72">
        <f t="shared" si="34"/>
        <v>0</v>
      </c>
      <c r="AR173" s="72">
        <f t="shared" si="34"/>
        <v>0</v>
      </c>
      <c r="AS173" s="72">
        <f t="shared" si="34"/>
        <v>0</v>
      </c>
      <c r="AT173" s="72">
        <f t="shared" si="34"/>
        <v>0</v>
      </c>
      <c r="AU173" s="72">
        <f t="shared" si="34"/>
        <v>0</v>
      </c>
      <c r="AV173" s="72">
        <f t="shared" si="34"/>
        <v>0</v>
      </c>
      <c r="AW173" s="72">
        <f t="shared" si="34"/>
        <v>0</v>
      </c>
      <c r="AX173" s="72">
        <f t="shared" si="34"/>
        <v>0</v>
      </c>
      <c r="AY173" s="72">
        <f t="shared" si="34"/>
        <v>0</v>
      </c>
      <c r="AZ173" s="72">
        <f t="shared" si="34"/>
        <v>0</v>
      </c>
      <c r="BA173" s="72">
        <f t="shared" si="34"/>
        <v>0</v>
      </c>
      <c r="BB173" s="72">
        <f t="shared" si="34"/>
        <v>0</v>
      </c>
      <c r="BC173" s="72">
        <f t="shared" si="34"/>
        <v>0</v>
      </c>
      <c r="BD173" s="72">
        <f t="shared" si="34"/>
        <v>0</v>
      </c>
      <c r="BE173" s="64"/>
      <c r="BF173" s="65">
        <f>MATCH(7,BL133:BL164,0)</f>
        <v>17</v>
      </c>
      <c r="BG173" s="89" t="str">
        <f ca="1">IF(ISNUMBER(BF173),OFFSET(BG132,BF173,0),"")</f>
        <v>だい５えいこう</v>
      </c>
      <c r="BH173" s="65">
        <v>7</v>
      </c>
    </row>
    <row r="174" spans="2:64" ht="13.5" customHeight="1">
      <c r="B174" s="203" t="s">
        <v>173</v>
      </c>
      <c r="C174" s="92">
        <f t="shared" si="28"/>
        <v>0.390625</v>
      </c>
      <c r="D174" s="219">
        <f ca="1">(SUMIF(Y164:BD164,E166,Y172:BD172))/8</f>
        <v>1</v>
      </c>
      <c r="E174" s="65">
        <f ca="1">C174*D174*(1+E167/100)</f>
        <v>0.50048828125</v>
      </c>
      <c r="F174" s="219">
        <f ca="1">(SUMIF(Y164:BD164,G166,Y172:BD172))/8</f>
        <v>0</v>
      </c>
      <c r="G174" s="65">
        <f ca="1">C174*F174*(1+G167/100)</f>
        <v>0</v>
      </c>
      <c r="H174" s="219">
        <f ca="1">(SUMIF(Y164:BD164,I166,Y172:BD172))/8</f>
        <v>1</v>
      </c>
      <c r="I174" s="65">
        <f ca="1">C174*H174*(1+I167/100)</f>
        <v>0.46875</v>
      </c>
      <c r="J174" s="219">
        <f ca="1">(SUMIF(Y164:BD164,K166,Y172:BD172))/8</f>
        <v>1</v>
      </c>
      <c r="K174" s="65">
        <f ca="1">C174*J174*(1+K167/100)</f>
        <v>0.42148437499999997</v>
      </c>
      <c r="L174" s="219">
        <f ca="1">(SUMIF(Y164:BD164,M166,Y172:BD172))/8</f>
        <v>0</v>
      </c>
      <c r="M174" s="65">
        <f ca="1">C174*L174*(1+M167/100)</f>
        <v>0</v>
      </c>
      <c r="N174" s="64"/>
      <c r="O174" s="64"/>
      <c r="P174" s="64"/>
      <c r="Q174" s="64"/>
      <c r="R174" s="64"/>
      <c r="S174" s="64"/>
      <c r="T174" s="83"/>
      <c r="U174" s="83"/>
      <c r="V174" s="187"/>
      <c r="X174" s="72" t="s">
        <v>170</v>
      </c>
      <c r="Y174" s="72">
        <f t="shared" ref="Y174:BD174" si="35">SUMIF(Y133:Y163,10,Y133:Y163)</f>
        <v>0</v>
      </c>
      <c r="Z174" s="72">
        <f t="shared" si="35"/>
        <v>0</v>
      </c>
      <c r="AA174" s="72">
        <f t="shared" si="35"/>
        <v>0</v>
      </c>
      <c r="AB174" s="72">
        <f t="shared" si="35"/>
        <v>0</v>
      </c>
      <c r="AC174" s="72">
        <f t="shared" si="35"/>
        <v>0</v>
      </c>
      <c r="AD174" s="72">
        <f t="shared" si="35"/>
        <v>0</v>
      </c>
      <c r="AE174" s="72">
        <f t="shared" si="35"/>
        <v>0</v>
      </c>
      <c r="AF174" s="72">
        <f t="shared" si="35"/>
        <v>0</v>
      </c>
      <c r="AG174" s="72">
        <f t="shared" si="35"/>
        <v>0</v>
      </c>
      <c r="AH174" s="72">
        <f t="shared" si="35"/>
        <v>0</v>
      </c>
      <c r="AI174" s="72">
        <f t="shared" si="35"/>
        <v>0</v>
      </c>
      <c r="AJ174" s="72">
        <f t="shared" si="35"/>
        <v>0</v>
      </c>
      <c r="AK174" s="72">
        <f t="shared" si="35"/>
        <v>0</v>
      </c>
      <c r="AL174" s="72">
        <f t="shared" si="35"/>
        <v>0</v>
      </c>
      <c r="AM174" s="72">
        <f t="shared" si="35"/>
        <v>0</v>
      </c>
      <c r="AN174" s="72">
        <f t="shared" si="35"/>
        <v>0</v>
      </c>
      <c r="AO174" s="72">
        <f t="shared" si="35"/>
        <v>10</v>
      </c>
      <c r="AP174" s="72">
        <f t="shared" si="35"/>
        <v>0</v>
      </c>
      <c r="AQ174" s="72">
        <f t="shared" si="35"/>
        <v>0</v>
      </c>
      <c r="AR174" s="72">
        <f t="shared" si="35"/>
        <v>0</v>
      </c>
      <c r="AS174" s="72">
        <f t="shared" si="35"/>
        <v>10</v>
      </c>
      <c r="AT174" s="72">
        <f t="shared" si="35"/>
        <v>10</v>
      </c>
      <c r="AU174" s="72">
        <f t="shared" si="35"/>
        <v>0</v>
      </c>
      <c r="AV174" s="72">
        <f t="shared" si="35"/>
        <v>0</v>
      </c>
      <c r="AW174" s="72">
        <f t="shared" si="35"/>
        <v>10</v>
      </c>
      <c r="AX174" s="72">
        <f t="shared" si="35"/>
        <v>0</v>
      </c>
      <c r="AY174" s="72">
        <f t="shared" si="35"/>
        <v>0</v>
      </c>
      <c r="AZ174" s="72">
        <f t="shared" si="35"/>
        <v>0</v>
      </c>
      <c r="BA174" s="72">
        <f t="shared" si="35"/>
        <v>10</v>
      </c>
      <c r="BB174" s="72">
        <f t="shared" si="35"/>
        <v>0</v>
      </c>
      <c r="BC174" s="72">
        <f t="shared" si="35"/>
        <v>0</v>
      </c>
      <c r="BD174" s="72">
        <f t="shared" si="35"/>
        <v>0</v>
      </c>
      <c r="BE174" s="64"/>
      <c r="BF174" s="65" t="e">
        <f>MATCH(8,BL133:BL164,0)</f>
        <v>#N/A</v>
      </c>
      <c r="BG174" s="89" t="str">
        <f ca="1">IF(ISNUMBER(BF174),OFFSET(BG132,BF174,0),"")</f>
        <v/>
      </c>
      <c r="BH174" s="65">
        <v>8</v>
      </c>
    </row>
    <row r="175" spans="2:64" ht="13.5" customHeight="1">
      <c r="B175" s="203" t="s">
        <v>175</v>
      </c>
      <c r="C175" s="92">
        <f>C174/2</f>
        <v>0.1953125</v>
      </c>
      <c r="D175" s="219">
        <f ca="1">(SUMIF(Y164:BD164,E166,Y173:BD173))/9</f>
        <v>1</v>
      </c>
      <c r="E175" s="65">
        <f ca="1">C175*D175*(1+E167/100)</f>
        <v>0.250244140625</v>
      </c>
      <c r="F175" s="219">
        <f ca="1">(SUMIF(Y164:BD164,G166,Y173:BD173))/9</f>
        <v>0</v>
      </c>
      <c r="G175" s="65">
        <f ca="1">C175*F175*(1+G167/100)</f>
        <v>0</v>
      </c>
      <c r="H175" s="219">
        <f ca="1">(SUMIF(Y164:BD164,I166,Y173:BD173))/9</f>
        <v>0</v>
      </c>
      <c r="I175" s="65">
        <f ca="1">C175*H175*(1+I167/100)</f>
        <v>0</v>
      </c>
      <c r="J175" s="219">
        <f ca="1">(SUMIF(Y164:BD164,K166,Y173:BD173))/9</f>
        <v>0</v>
      </c>
      <c r="K175" s="65">
        <f ca="1">C175*J175*(1+K167/100)</f>
        <v>0</v>
      </c>
      <c r="L175" s="219">
        <f ca="1">(SUMIF(Y164:BD164,M166,Y173:BD173))/9</f>
        <v>0</v>
      </c>
      <c r="M175" s="65">
        <f ca="1">C175*L175*(1+M167/100)</f>
        <v>0</v>
      </c>
      <c r="N175" s="64"/>
      <c r="O175" s="64"/>
      <c r="P175" s="64"/>
      <c r="Q175" s="64"/>
      <c r="R175" s="64"/>
      <c r="S175" s="64"/>
      <c r="T175" s="83"/>
      <c r="U175" s="83"/>
      <c r="V175" s="187"/>
      <c r="X175" s="72" t="s">
        <v>172</v>
      </c>
      <c r="Y175" s="72">
        <f t="shared" ref="Y175:BD175" si="36">SUMIF(Y133:Y163,11,Y133:Y163)</f>
        <v>0</v>
      </c>
      <c r="Z175" s="72">
        <f t="shared" si="36"/>
        <v>0</v>
      </c>
      <c r="AA175" s="72">
        <f t="shared" si="36"/>
        <v>0</v>
      </c>
      <c r="AB175" s="72">
        <f t="shared" si="36"/>
        <v>0</v>
      </c>
      <c r="AC175" s="72">
        <f t="shared" si="36"/>
        <v>0</v>
      </c>
      <c r="AD175" s="72">
        <f t="shared" si="36"/>
        <v>0</v>
      </c>
      <c r="AE175" s="72">
        <f t="shared" si="36"/>
        <v>0</v>
      </c>
      <c r="AF175" s="72">
        <f t="shared" si="36"/>
        <v>0</v>
      </c>
      <c r="AG175" s="72">
        <f t="shared" si="36"/>
        <v>0</v>
      </c>
      <c r="AH175" s="72">
        <f t="shared" si="36"/>
        <v>0</v>
      </c>
      <c r="AI175" s="72">
        <f t="shared" si="36"/>
        <v>0</v>
      </c>
      <c r="AJ175" s="72">
        <f t="shared" si="36"/>
        <v>0</v>
      </c>
      <c r="AK175" s="72">
        <f t="shared" si="36"/>
        <v>0</v>
      </c>
      <c r="AL175" s="72">
        <f t="shared" si="36"/>
        <v>0</v>
      </c>
      <c r="AM175" s="72">
        <f t="shared" si="36"/>
        <v>0</v>
      </c>
      <c r="AN175" s="72">
        <f t="shared" si="36"/>
        <v>0</v>
      </c>
      <c r="AO175" s="72">
        <f t="shared" si="36"/>
        <v>0</v>
      </c>
      <c r="AP175" s="72">
        <f t="shared" si="36"/>
        <v>0</v>
      </c>
      <c r="AQ175" s="72">
        <f t="shared" si="36"/>
        <v>0</v>
      </c>
      <c r="AR175" s="72">
        <f t="shared" si="36"/>
        <v>0</v>
      </c>
      <c r="AS175" s="72">
        <f t="shared" si="36"/>
        <v>22</v>
      </c>
      <c r="AT175" s="72">
        <f t="shared" si="36"/>
        <v>22</v>
      </c>
      <c r="AU175" s="72">
        <f t="shared" si="36"/>
        <v>0</v>
      </c>
      <c r="AV175" s="72">
        <f t="shared" si="36"/>
        <v>0</v>
      </c>
      <c r="AW175" s="72">
        <f t="shared" si="36"/>
        <v>11</v>
      </c>
      <c r="AX175" s="72">
        <f t="shared" si="36"/>
        <v>0</v>
      </c>
      <c r="AY175" s="72">
        <f t="shared" si="36"/>
        <v>0</v>
      </c>
      <c r="AZ175" s="72">
        <f t="shared" si="36"/>
        <v>0</v>
      </c>
      <c r="BA175" s="72">
        <f t="shared" si="36"/>
        <v>11</v>
      </c>
      <c r="BB175" s="72">
        <f t="shared" si="36"/>
        <v>0</v>
      </c>
      <c r="BC175" s="72">
        <f t="shared" si="36"/>
        <v>0</v>
      </c>
      <c r="BD175" s="72">
        <f t="shared" si="36"/>
        <v>0</v>
      </c>
      <c r="BE175" s="64"/>
      <c r="BF175" s="65" t="e">
        <f>MATCH(9,BL133:BL164,0)</f>
        <v>#N/A</v>
      </c>
      <c r="BG175" s="89" t="str">
        <f ca="1">IF(ISNUMBER(BF175),OFFSET(BG132,BF175,0),"")</f>
        <v/>
      </c>
      <c r="BH175" s="65">
        <v>9</v>
      </c>
    </row>
    <row r="176" spans="2:64" ht="13.5" customHeight="1">
      <c r="B176" s="203" t="s">
        <v>176</v>
      </c>
      <c r="C176" s="92">
        <f>C175/2</f>
        <v>9.765625E-2</v>
      </c>
      <c r="D176" s="219">
        <f ca="1">(SUMIF(Y164:BD164,E166,Y174:BD174))/10</f>
        <v>0</v>
      </c>
      <c r="E176" s="65">
        <f ca="1">C176*D176*(1+E167/100)</f>
        <v>0</v>
      </c>
      <c r="F176" s="219">
        <f ca="1">(SUMIF(Y164:BD164,G166,Y174:BD174))/10</f>
        <v>0</v>
      </c>
      <c r="G176" s="65">
        <f ca="1">C176*F176*(1+G167/100)</f>
        <v>0</v>
      </c>
      <c r="H176" s="219">
        <f ca="1">(SUMIF(Y164:BD164,I166,Y174:BD174))/10</f>
        <v>0</v>
      </c>
      <c r="I176" s="65">
        <f ca="1">C176*H176*(1+I167/100)</f>
        <v>0</v>
      </c>
      <c r="J176" s="219">
        <f ca="1">(SUMIF(Y164:BD164,K166,Y174:BD174))/10</f>
        <v>0</v>
      </c>
      <c r="K176" s="65">
        <f ca="1">C176*J176*(1+K167/100)</f>
        <v>0</v>
      </c>
      <c r="L176" s="219">
        <f ca="1">(SUMIF(Y164:BD164,M166,Y174:BD174))/10</f>
        <v>2</v>
      </c>
      <c r="M176" s="65">
        <f ca="1">C176*L176*(1+M167/100)</f>
        <v>0.1953125</v>
      </c>
      <c r="N176" s="64"/>
      <c r="O176" s="64"/>
      <c r="P176" s="64"/>
      <c r="Q176" s="64"/>
      <c r="R176" s="64"/>
      <c r="S176" s="64"/>
      <c r="X176" s="95" t="s">
        <v>174</v>
      </c>
      <c r="Y176" s="96" t="str">
        <f>IF(Y164="","",((Y166*C168)/2+(Y167*C169)/3+(Y168*C170)/4+(Y169*C171)/5+(Y170*C172)/6+(Y171*C173)/7+(Y172*C174)/8+(Y173*C175)/9+(Y174*C176)/10+(Y175*C177)/11)*(1+Y165/100)/100)</f>
        <v/>
      </c>
      <c r="Z176" s="96" t="str">
        <f>IF(Z164="","",((Z166*C168)/2+(Z167*C169)/3+(Z168*C170)/4+(Z169*C171)/5+(Z170*C172)/6+(Z171*C173)/7+(Z172*C174)/8+(Z173*C175)/9+(Z174*C176)/10+(Z175*C177)/11)*(1+Z165/100)/100)</f>
        <v/>
      </c>
      <c r="AA176" s="96">
        <f>IF(AA164="","",((AA166*C168)/2+(AA167*C169)/3+(AA168*C170)/4+(AA169*C171)/5+(AA170*C172)/6+(AA171*C173)/7+(AA172*C174)/8+(AA173*C175)/9+(AA174*C176)/10+(AA175*C177)/11)*(1+AA165/100)/100)</f>
        <v>3.0029296875E-2</v>
      </c>
      <c r="AB176" s="96">
        <f>IF(AB164="","",((AB166*C168)/2+(AB167*C169)/3+(AB168*C170)/4+(AB169*C171)/5+(AB170*C172)/6+(AB171*C173)/7+(AB172*C174)/8+(AB173*C175)/9+(AB174*C176)/10+(AB175*C177)/11)*(1+AB165/100)/100)</f>
        <v>1.5703124999999998E-2</v>
      </c>
      <c r="AC176" s="96" t="str">
        <f>IF(AC164="","",((AC166*C168)/2+(AC167*C169)/3+(AC168*C170)/4+(AC169*C171)/5+(AC170*C172)/6+(AC171*C173)/7+(AC172*C174)/8+(AC173*C175)/9+(AC174*C176)/10+(AC175*C177)/11)*(1+AC165/100)/100)</f>
        <v/>
      </c>
      <c r="AD176" s="96">
        <f>IF(AD164="","",((AD166*C168)/2+(AD167*C169)/3+(AD168*C170)/4+(AD169*C171)/5+(AD170*C172)/6+(AD171*C173)/7+(AD172*C174)/8+(AD173*C175)/9+(AD174*C176)/10+(AD175*C177)/11)*(1+AD165/100)/100)</f>
        <v>4.6874999999999998E-3</v>
      </c>
      <c r="AE176" s="96" t="str">
        <f>IF(AE164="","",((AE166*C168)/2+(AE167*C169)/3+(AE168*C170)/4+(AE169*C171)/5+(AE170*C172)/6+(AE171*C173)/7+(AE172*C174)/8+(AE173*C175)/9+(AE174*C176)/10+(AE175*C177)/11)*(1+AE165/100)/100)</f>
        <v/>
      </c>
      <c r="AF176" s="96">
        <f>IF(AF164="","",((AF166*C168)/2+(AF167*C169)/3+(AF168*C170)/4+(AF169*C171)/5+(AF170*C172)/6+(AF171*C173)/7+(AF172*C174)/8+(AF173*C175)/9+(AF174*C176)/10+(AF175*C177)/11)*(1+AF165/100)/100)</f>
        <v>4.2148437499999998E-3</v>
      </c>
      <c r="AG176" s="96" t="str">
        <f>IF(AG164="","",((AG166*C168)/2+(AG167*C169)/3+(AG168*C170)/4+(AG169*C171)/5+(AG170*C172)/6+(AG171*C173)/7+(AG172*C174)/8+(AG173*C175)/9+(AG174*C176)/10+(AG175*C177)/11)*(1+AG165/100)/100)</f>
        <v/>
      </c>
      <c r="AH176" s="96" t="str">
        <f>IF(AH164="","",((AH166*C168)/2+(AH167*C169)/3+(AH168*C170)/4+(AH169*C171)/5+(AH170*C172)/6+(AH171*C173)/7+(AH172*C174)/8+(AH173*C175)/9+(AH174*C176)/10+(AH175*C177)/11)*(1+AH165/100)/100)</f>
        <v/>
      </c>
      <c r="AI176" s="96" t="str">
        <f>IF(AI164="","",((AI166*C168)/2+(AI167*C169)/3+(AI168*C170)/4+(AI169*C171)/5+(AI170*C172)/6+(AI171*C173)/7+(AI172*C174)/8+(AI173*C175)/9+(AI174*C176)/10+(AI175*C177)/11)*(1+AI165/100)/100)</f>
        <v/>
      </c>
      <c r="AJ176" s="96" t="str">
        <f>IF(AJ164="","",((AJ166*C168)/2+(AJ167*C169)/3+(AJ168*C170)/4+(AJ169*C171)/5+(AJ170*C172)/6+(AJ171*C173)/7+(AJ172*C174)/8+(AJ173*C175)/9+(AJ174*C176)/10+(AJ175*C177)/11)*(1+AJ165/100)/100)</f>
        <v/>
      </c>
      <c r="AK176" s="96" t="str">
        <f>IF(AK164="","",((AK166*C168)/2+(AK167*C169)/3+(AK168*C170)/4+(AK169*C171)/5+(AK170*C172)/6+(AK171*C173)/7+(AK172*C174)/8+(AK173*C175)/9+(AK174*C176)/10+(AK175*C177)/11)*(1+AK165/100)/100)</f>
        <v/>
      </c>
      <c r="AL176" s="96" t="str">
        <f>IF(AL164="","",((AL166*C168)/2+(AL167*C169)/3+(AL168*C170)/4+(AL169*C171)/5+(AL170*C172)/6+(AL171*C173)/7+(AL172*C174)/8+(AL173*C175)/9+(AL174*C176)/10+(AL175*C177)/11)*(1+AL165/100)/100)</f>
        <v/>
      </c>
      <c r="AM176" s="96" t="str">
        <f>IF(AM164="","",((AM166*C168)/2+(AM167*C169)/3+(AM168*C170)/4+(AM169*C171)/5+(AM170*C172)/6+(AM171*C173)/7+(AM172*C174)/8+(AM173*C175)/9+(AM174*C176)/10+(AM175*C177)/11)*(1+AM165/100)/100)</f>
        <v/>
      </c>
      <c r="AN176" s="96">
        <f>IF(AN164="","",((AN166*C168)/2+(AN167*C169)/3+(AN168*C170)/4+(AN169*C171)/5+(AN170*C172)/6+(AN171*C173)/7+(AN172*C174)/8+(AN173*C175)/9+(AN174*C176)/10+(AN175*C177)/11)*(1+AN165/100)/100)</f>
        <v>7.50732421875E-3</v>
      </c>
      <c r="AO176" s="96">
        <f>IF(AO164="","",((AO166*C168)/2+(AO167*C169)/3+(AO168*C170)/4+(AO169*C171)/5+(AO170*C172)/6+(AO171*C173)/7+(AO172*C174)/8+(AO173*C175)/9+(AO174*C176)/10+(AO175*C177)/11)*(1+AO165/100)/100)</f>
        <v>9.765625E-4</v>
      </c>
      <c r="AP176" s="96" t="str">
        <f>IF(AP164="","",((AP166*C168)/2+(AP167*C169)/3+(AP168*C170)/4+(AP169*C171)/5+(AP170*C172)/6+(AP171*C173)/7+(AP172*C174)/8+(AP173*C175)/9+(AP174*C176)/10+(AP175*C177)/11)*(1+AP165/100)/100)</f>
        <v/>
      </c>
      <c r="AQ176" s="96" t="str">
        <f>IF(AQ164="","",((AQ166*C168)/2+(AQ167*C169)/3+(AQ168*C170)/4+(AQ169*C171)/5+(AQ170*C172)/6+(AQ171*C173)/7+(AQ172*C174)/8+(AQ173*C175)/9+(AQ174*C176)/10+(AQ175*C177)/11)*(1+AQ165/100)/100)</f>
        <v/>
      </c>
      <c r="AR176" s="96" t="str">
        <f>IF(AR164="","",((AR166*C168)/2+(AR167*C169)/3+(AR168*C170)/4+(AR169*C171)/5+(AR170*C172)/6+(AR171*C173)/7+(AR172*C174)/8+(AR173*C175)/9+(AR174*C176)/10+(AR175*C177)/11)*(1+AR165/100)/100)</f>
        <v/>
      </c>
      <c r="AS176" s="96">
        <f>IF(AS164="","",((AS166*C168)/2+(AS167*C169)/3+(AS168*C170)/4+(AS169*C171)/5+(AS170*C172)/6+(AS171*C173)/7+(AS172*C174)/8+(AS173*C175)/9+(AS174*C176)/10+(AS175*C177)/11)*(1+AS165/100)/100)</f>
        <v>1.953125E-3</v>
      </c>
      <c r="AT176" s="96">
        <f>IF(AT164="","",((AT166*C168)/2+(AT167*C169)/3+(AT168*C170)/4+(AT169*C171)/5+(AT170*C172)/6+(AT171*C173)/7+(AT172*C174)/8+(AT173*C175)/9+(AT174*C176)/10+(AT175*C177)/11)*(1+AT165/100)/100)</f>
        <v>1.953125E-3</v>
      </c>
      <c r="AU176" s="96" t="str">
        <f>IF(AU164="","",((AU166*C168)/2+(AU167*C169)/3+(AU168*C170)/4+(AU169*C171)/5+(AU170*C172)/6+(AU171*C173)/7+(AU172*C174)/8+(AU173*C175)/9+(AU174*C176)/10+(AU175*C177)/11)*(1+AU165/100)/100)</f>
        <v/>
      </c>
      <c r="AV176" s="96" t="str">
        <f>IF(AV164="","",((AV166*C168)/2+(AV167*C169)/3+(AV168*C170)/4+(AV169*C171)/5+(AV170*C172)/6+(AV171*C173)/7+(AV172*C174)/8+(AV173*C175)/9+(AV174*C176)/10+(AV175*C177)/11)*(1+AV165/100)/100)</f>
        <v/>
      </c>
      <c r="AW176" s="96">
        <f>IF(AW164="","",((AW166*C168)/2+(AW167*C169)/3+(AW168*C170)/4+(AW169*C171)/5+(AW170*C172)/6+(AW171*C173)/7+(AW172*C174)/8+(AW173*C175)/9+(AW174*C176)/10+(AW175*C177)/11)*(1+AW165/100)/100)</f>
        <v>1.6699218750000002E-3</v>
      </c>
      <c r="AX176" s="96" t="str">
        <f>IF(AX164="","",((AX166*C168)/2+(AX167*C169)/3+(AX168*C170)/4+(AX169*C171)/5+(AX170*C172)/6+(AX171*C173)/7+(AX172*C174)/8+(AX173*C175)/9+(AX174*C176)/10+(AX175*C177)/11)*(1+AX165/100)/100)</f>
        <v/>
      </c>
      <c r="AY176" s="96" t="str">
        <f>IF(AY164="","",((AY166*C168)/2+(AY167*C169)/3+(AY168*C170)/4+(AY169*C171)/5+(AY170*C172)/6+(AY171*C173)/7+(AY172*C174)/8+(AY173*C175)/9+(AY174*C176)/10+(AY175*C177)/11)*(1+AY165/100)/100)</f>
        <v/>
      </c>
      <c r="AZ176" s="96" t="str">
        <f>IF(AZ164="","",((AZ166*C168)/2+(AZ167*C169)/3+(AZ168*C170)/4+(AZ169*C171)/5+(AZ170*C172)/6+(AZ171*C173)/7+(AZ172*C174)/8+(AZ173*C175)/9+(AZ174*C176)/10+(AZ175*C177)/11)*(1+AZ165/100)/100)</f>
        <v/>
      </c>
      <c r="BA176" s="96">
        <f>IF(BA164="","",((BA166*C168)/2+(BA167*C169)/3+(BA168*C170)/4+(BA169*C171)/5+(BA170*C172)/6+(BA171*C173)/7+(BA172*C174)/8+(BA173*C175)/9+(BA174*C176)/10+(BA175*C177)/11)*(1+BA165/100)/100)</f>
        <v>1.6699218750000002E-3</v>
      </c>
      <c r="BB176" s="96" t="str">
        <f>IF(BB164="","",((BB166*C168)/2+(BB167*C169)/3+(BB168*C170)/4+(BB169*C171)/5+(BB170*C172)/6+(BB171*C173)/7+(BB172*C174)/8+(BB173*C175)/9+(BB174*C176)/10+(BB175*C177)/11)*(1+BB165/100)/100)</f>
        <v/>
      </c>
      <c r="BC176" s="96" t="str">
        <f>IF(BC164="","",((BC166*C168)/2+(BC167*C169)/3+(BC168*C170)/4+(BC169*C171)/5+(BC170*C172)/6+(BC171*C173)/7+(BC172*C174)/8+(BC173*C175)/9+(BC174*C176)/10+(BC175*C177)/11)*(1+BC165/100)/100)</f>
        <v/>
      </c>
      <c r="BD176" s="96" t="str">
        <f>IF(BD164="","",((BD166*C168)/2+(BD167*C169)/3+(BD168*C170)/4+(BD169*C171)/5+(BD170*C172)/6+(BD171*C173)/7+(BD172*C174)/8+(BD173*C175)/9+(BD174*C176)/10+(BD175*C177)/11)*(1+BD165/100)/100)</f>
        <v/>
      </c>
      <c r="BE176" s="64"/>
      <c r="BF176" s="65" t="e">
        <f>MATCH(10,BL133:BL164,0)</f>
        <v>#N/A</v>
      </c>
      <c r="BG176" s="89" t="str">
        <f ca="1">IF(ISNUMBER(BF176),OFFSET(BG132,BF176,0),"")</f>
        <v/>
      </c>
      <c r="BH176" s="65">
        <v>10</v>
      </c>
    </row>
    <row r="177" spans="1:64" ht="13.5" customHeight="1">
      <c r="B177" s="203" t="s">
        <v>177</v>
      </c>
      <c r="C177" s="92">
        <f>C176/2</f>
        <v>4.8828125E-2</v>
      </c>
      <c r="D177" s="219">
        <f ca="1">(SUMIF(Y164:BD164,E166,Y175:BD175))/11</f>
        <v>0</v>
      </c>
      <c r="E177" s="65">
        <f ca="1">C177*D177*(1+E167/100)</f>
        <v>0</v>
      </c>
      <c r="F177" s="219">
        <f ca="1">(SUMIF(Y164:BD164,G166,Y175:BD175))/11</f>
        <v>0</v>
      </c>
      <c r="G177" s="65">
        <f ca="1">C177*F177*(1+G167/100)</f>
        <v>0</v>
      </c>
      <c r="H177" s="219">
        <f ca="1">(SUMIF(Y164:BD164,I166,Y175:BD175))/11</f>
        <v>0</v>
      </c>
      <c r="I177" s="65">
        <f ca="1">C177*H177*(1+I167/100)</f>
        <v>0</v>
      </c>
      <c r="J177" s="219">
        <f ca="1">(SUMIF(Y164:BD164,K166,Y175:BD175))/11</f>
        <v>0</v>
      </c>
      <c r="K177" s="65">
        <f ca="1">C177*J177*(1+K167/100)</f>
        <v>0</v>
      </c>
      <c r="L177" s="219">
        <f ca="1">(SUMIF(Y164:BD164,M166,Y175:BD175))/11</f>
        <v>4</v>
      </c>
      <c r="M177" s="65">
        <f ca="1">C177*L177*(1+M167/100)</f>
        <v>0.1953125</v>
      </c>
      <c r="N177" s="64"/>
      <c r="O177" s="64"/>
      <c r="P177" s="64"/>
      <c r="Q177" s="64"/>
      <c r="R177" s="64"/>
      <c r="S177" s="64"/>
      <c r="BE177" s="64"/>
    </row>
    <row r="178" spans="1:64" ht="13.5" customHeight="1">
      <c r="B178" s="182"/>
      <c r="C178" s="211" t="s">
        <v>178</v>
      </c>
      <c r="D178" s="234">
        <f t="shared" ref="D178:M178" ca="1" si="37">SUM(D168:D177)</f>
        <v>4</v>
      </c>
      <c r="E178" s="93">
        <f t="shared" ca="1" si="37"/>
        <v>3.753662109375</v>
      </c>
      <c r="F178" s="234">
        <f t="shared" ca="1" si="37"/>
        <v>1</v>
      </c>
      <c r="G178" s="93">
        <f t="shared" ca="1" si="37"/>
        <v>1.5703124999999998</v>
      </c>
      <c r="H178" s="234">
        <f t="shared" ca="1" si="37"/>
        <v>1</v>
      </c>
      <c r="I178" s="93">
        <f t="shared" ca="1" si="37"/>
        <v>0.46875</v>
      </c>
      <c r="J178" s="234">
        <f t="shared" ca="1" si="37"/>
        <v>1</v>
      </c>
      <c r="K178" s="93">
        <f t="shared" ca="1" si="37"/>
        <v>0.42148437499999997</v>
      </c>
      <c r="L178" s="234">
        <f t="shared" ca="1" si="37"/>
        <v>6</v>
      </c>
      <c r="M178" s="93">
        <f t="shared" ca="1" si="37"/>
        <v>0.390625</v>
      </c>
      <c r="N178" s="64"/>
      <c r="O178" s="64"/>
      <c r="P178" s="64"/>
      <c r="Q178" s="64"/>
      <c r="R178" s="64"/>
      <c r="S178" s="64"/>
      <c r="T178" s="179"/>
      <c r="U178" s="179"/>
      <c r="V178" s="188"/>
      <c r="AP178" s="64"/>
      <c r="AQ178" s="64"/>
      <c r="AR178" s="64"/>
      <c r="AS178" s="64"/>
      <c r="AT178" s="64"/>
      <c r="AU178" s="64"/>
      <c r="AV178" s="64"/>
      <c r="AW178" s="64"/>
      <c r="AX178" s="64"/>
      <c r="AY178" s="64"/>
      <c r="AZ178" s="64"/>
      <c r="BA178" s="64"/>
      <c r="BB178" s="64"/>
      <c r="BC178" s="64"/>
      <c r="BD178" s="64"/>
      <c r="BE178" s="64"/>
    </row>
    <row r="179" spans="1:64" ht="13.5" customHeight="1">
      <c r="B179" s="71"/>
      <c r="C179" s="210"/>
      <c r="D179" s="220"/>
      <c r="E179" s="207"/>
      <c r="F179" s="210"/>
      <c r="G179" s="207"/>
      <c r="H179" s="209"/>
      <c r="I179" s="98"/>
      <c r="J179" s="209"/>
      <c r="K179" s="98"/>
      <c r="L179" s="209"/>
      <c r="M179" s="98"/>
      <c r="N179" s="64"/>
      <c r="O179" s="64"/>
      <c r="P179" s="64"/>
      <c r="Q179" s="64"/>
      <c r="R179" s="64"/>
      <c r="S179" s="64"/>
      <c r="T179" s="83"/>
      <c r="U179" s="83"/>
      <c r="V179" s="187"/>
      <c r="AP179" s="64"/>
      <c r="AQ179" s="64"/>
      <c r="AR179" s="64"/>
      <c r="AS179" s="64"/>
      <c r="AT179" s="64"/>
      <c r="AU179" s="64"/>
      <c r="AV179" s="64"/>
      <c r="AW179" s="64"/>
      <c r="AX179" s="64"/>
      <c r="AY179" s="64"/>
      <c r="AZ179" s="64"/>
      <c r="BA179" s="64"/>
      <c r="BB179" s="64"/>
      <c r="BC179" s="64"/>
      <c r="BD179" s="64"/>
      <c r="BE179" s="64"/>
    </row>
    <row r="180" spans="1:64" ht="13.5" customHeight="1">
      <c r="B180" s="66"/>
      <c r="C180" s="110" t="s">
        <v>179</v>
      </c>
      <c r="D180" s="220"/>
      <c r="E180" s="208">
        <f ca="1">E178+G178+I178</f>
        <v>5.792724609375</v>
      </c>
      <c r="F180" s="220" t="s">
        <v>99</v>
      </c>
      <c r="G180" s="97" t="str">
        <f ca="1">LOOKUP(E180,$T$48:$T$51,$U$48:$U$51)</f>
        <v>注意</v>
      </c>
      <c r="I180" s="64"/>
      <c r="J180" s="74"/>
      <c r="K180" s="64"/>
      <c r="L180" s="74"/>
      <c r="M180" s="64"/>
      <c r="N180" s="64"/>
      <c r="O180" s="64"/>
      <c r="P180" s="64"/>
      <c r="Q180" s="64"/>
      <c r="R180" s="64"/>
      <c r="S180" s="64"/>
      <c r="T180" s="83"/>
      <c r="U180" s="64"/>
      <c r="V180" s="187"/>
      <c r="X180" s="68"/>
      <c r="Y180" s="68"/>
      <c r="Z180" s="68"/>
      <c r="AA180" s="68"/>
      <c r="AB180" s="68"/>
      <c r="AC180" s="68"/>
      <c r="AD180" s="68"/>
      <c r="AE180" s="68"/>
      <c r="AF180" s="68"/>
      <c r="AG180" s="68"/>
      <c r="AH180" s="68"/>
      <c r="AI180" s="68"/>
      <c r="AJ180" s="68"/>
      <c r="AK180" s="68"/>
      <c r="AL180" s="68"/>
      <c r="AM180" s="68"/>
      <c r="AN180" s="68"/>
      <c r="AO180" s="68"/>
      <c r="AP180" s="68"/>
      <c r="AQ180" s="68"/>
      <c r="AR180" s="68"/>
      <c r="AS180" s="68"/>
      <c r="AT180" s="68"/>
      <c r="AU180" s="68"/>
      <c r="AV180" s="68"/>
      <c r="AW180" s="68"/>
      <c r="AX180" s="68"/>
      <c r="AY180" s="68"/>
      <c r="AZ180" s="68"/>
      <c r="BA180" s="68"/>
      <c r="BB180" s="68"/>
      <c r="BC180" s="68"/>
      <c r="BD180" s="68"/>
    </row>
    <row r="181" spans="1:64" ht="28.5" customHeight="1" thickBot="1">
      <c r="B181" s="183" t="s">
        <v>187</v>
      </c>
      <c r="C181" s="183"/>
      <c r="D181" s="217"/>
      <c r="R181" s="1"/>
      <c r="S181" s="233"/>
      <c r="T181" s="233"/>
      <c r="U181" s="233"/>
      <c r="V181" s="233"/>
      <c r="W181" s="107"/>
      <c r="Y181" s="68"/>
      <c r="Z181" s="68"/>
      <c r="AA181" s="68"/>
      <c r="AB181" s="68"/>
      <c r="AC181" s="68"/>
      <c r="AD181" s="68"/>
      <c r="AE181" s="68"/>
      <c r="AF181" s="68"/>
      <c r="AG181" s="68"/>
      <c r="AH181" s="68"/>
      <c r="AI181" s="68"/>
      <c r="AJ181" s="68"/>
      <c r="AK181" s="68"/>
      <c r="AL181" s="68"/>
      <c r="AM181" s="68"/>
      <c r="AN181" s="68"/>
      <c r="AO181" s="68"/>
      <c r="AP181" s="68"/>
      <c r="AQ181" s="68"/>
      <c r="AR181" s="68"/>
      <c r="AS181" s="68"/>
      <c r="AT181" s="68"/>
      <c r="AU181" s="68"/>
      <c r="AV181" s="68"/>
      <c r="AW181" s="68"/>
      <c r="AX181" s="68"/>
      <c r="AY181" s="68"/>
      <c r="AZ181" s="68"/>
      <c r="BA181" s="68"/>
      <c r="BB181" s="68"/>
      <c r="BC181" s="68"/>
      <c r="BD181" s="68"/>
      <c r="BJ181" s="129"/>
      <c r="BK181" s="64"/>
    </row>
    <row r="182" spans="1:64" ht="27" customHeight="1">
      <c r="B182" s="494" t="s">
        <v>1</v>
      </c>
      <c r="C182" s="495"/>
      <c r="D182" s="218"/>
      <c r="E182" s="494" t="s">
        <v>146</v>
      </c>
      <c r="F182" s="501"/>
      <c r="G182" s="501"/>
      <c r="H182" s="501"/>
      <c r="I182" s="501"/>
      <c r="J182" s="501"/>
      <c r="K182" s="501"/>
      <c r="L182" s="501"/>
      <c r="M182" s="502"/>
      <c r="N182" s="1"/>
      <c r="O182" s="1"/>
      <c r="P182" s="1"/>
      <c r="Q182" s="1"/>
      <c r="R182" s="74"/>
      <c r="S182" s="236"/>
      <c r="T182" s="101"/>
      <c r="U182" s="101"/>
      <c r="V182" s="101"/>
      <c r="W182" s="108"/>
      <c r="X182" s="98"/>
      <c r="Y182" s="68"/>
      <c r="AA182" s="68"/>
      <c r="AB182" s="68"/>
      <c r="AC182" s="68"/>
      <c r="AD182" s="68"/>
      <c r="AE182" s="68"/>
      <c r="AF182" s="68"/>
      <c r="AG182" s="68"/>
      <c r="AH182" s="68"/>
      <c r="AI182" s="68"/>
      <c r="AJ182" s="68"/>
      <c r="AK182" s="68"/>
      <c r="AL182" s="68"/>
      <c r="AM182" s="68"/>
      <c r="AN182" s="68"/>
      <c r="AO182" s="68"/>
      <c r="AP182" s="68"/>
      <c r="AQ182" s="68"/>
      <c r="AR182" s="68"/>
      <c r="AS182" s="68"/>
      <c r="AT182" s="68"/>
      <c r="AU182" s="68"/>
      <c r="AV182" s="68"/>
      <c r="AW182" s="68"/>
      <c r="AX182" s="68"/>
      <c r="AY182" s="68"/>
      <c r="AZ182" s="68"/>
      <c r="BA182" s="68"/>
      <c r="BB182" s="68"/>
      <c r="BC182" s="68"/>
      <c r="BD182" s="68"/>
      <c r="BJ182" s="130"/>
      <c r="BK182" s="98"/>
    </row>
    <row r="183" spans="1:64" ht="13.5" customHeight="1">
      <c r="B183" s="168" t="s">
        <v>4</v>
      </c>
      <c r="C183" s="164"/>
      <c r="D183" s="74"/>
      <c r="E183" s="163" t="s">
        <v>5</v>
      </c>
      <c r="F183" s="74"/>
      <c r="G183" s="74" t="s">
        <v>181</v>
      </c>
      <c r="H183" s="209"/>
      <c r="I183" s="74" t="s">
        <v>182</v>
      </c>
      <c r="J183" s="450"/>
      <c r="K183" s="74" t="s">
        <v>183</v>
      </c>
      <c r="L183" s="74"/>
      <c r="M183" s="164" t="s">
        <v>9</v>
      </c>
      <c r="N183" s="74"/>
      <c r="O183" s="74"/>
      <c r="P183" s="74"/>
      <c r="Q183" s="74"/>
      <c r="R183" s="179"/>
      <c r="S183" s="236"/>
      <c r="T183" s="101"/>
      <c r="U183" s="101"/>
      <c r="V183" s="101"/>
      <c r="W183" s="108"/>
      <c r="Y183" s="68"/>
      <c r="Z183" s="68"/>
      <c r="AA183" s="68"/>
      <c r="AB183" s="68"/>
      <c r="AC183" s="68"/>
      <c r="AD183" s="68"/>
      <c r="AE183" s="68"/>
      <c r="AF183" s="68"/>
      <c r="AG183" s="68"/>
      <c r="AH183" s="68"/>
      <c r="AI183" s="68"/>
      <c r="AJ183" s="68"/>
      <c r="AK183" s="68"/>
      <c r="AL183" s="68"/>
      <c r="AM183" s="68"/>
      <c r="AN183" s="68"/>
      <c r="AO183" s="68"/>
      <c r="AP183" s="68"/>
      <c r="AQ183" s="68"/>
      <c r="AR183" s="68"/>
      <c r="AS183" s="68"/>
      <c r="AT183" s="68"/>
      <c r="AU183" s="68"/>
      <c r="AV183" s="68"/>
      <c r="AW183" s="68"/>
      <c r="AX183" s="68"/>
      <c r="AY183" s="68"/>
      <c r="AZ183" s="68"/>
      <c r="BA183" s="68"/>
      <c r="BB183" s="68"/>
      <c r="BC183" s="68"/>
      <c r="BD183" s="68"/>
      <c r="BJ183" s="130"/>
      <c r="BK183" s="64"/>
    </row>
    <row r="184" spans="1:64" ht="13.5" customHeight="1" thickBot="1">
      <c r="A184" s="100"/>
      <c r="B184" s="238" t="str">
        <f>E5</f>
        <v>たかのくに</v>
      </c>
      <c r="C184" s="160"/>
      <c r="D184" s="83"/>
      <c r="E184" s="238" t="str">
        <f>G5</f>
        <v>やすふくひさ</v>
      </c>
      <c r="F184" s="83"/>
      <c r="G184" s="239" t="str">
        <f>I5</f>
        <v>かつただひら</v>
      </c>
      <c r="H184" s="222"/>
      <c r="I184" s="239" t="str">
        <f>K5</f>
        <v>きたぐに７の８</v>
      </c>
      <c r="J184" s="450"/>
      <c r="K184" s="239" t="str">
        <f>M5</f>
        <v>もんじろう</v>
      </c>
      <c r="L184" s="83"/>
      <c r="M184" s="240" t="str">
        <f>O5</f>
        <v>＊＊＊＊＊＊</v>
      </c>
      <c r="N184" s="179"/>
      <c r="O184" s="179"/>
      <c r="P184" s="179"/>
      <c r="Q184" s="179"/>
      <c r="R184" s="178"/>
      <c r="S184" s="236"/>
      <c r="T184" s="453"/>
      <c r="U184" s="453"/>
      <c r="V184" s="235"/>
      <c r="W184" s="101"/>
      <c r="X184" s="102"/>
      <c r="Y184" s="103"/>
      <c r="Z184" s="103"/>
      <c r="AA184" s="103"/>
      <c r="AB184" s="103"/>
      <c r="AC184" s="103"/>
      <c r="AD184" s="103"/>
      <c r="AE184" s="103"/>
      <c r="AF184" s="103"/>
      <c r="AG184" s="103"/>
      <c r="AH184" s="103"/>
      <c r="AI184" s="103"/>
      <c r="AJ184" s="103"/>
      <c r="AK184" s="103"/>
      <c r="AL184" s="103"/>
      <c r="AM184" s="103"/>
      <c r="AN184" s="103"/>
      <c r="AO184" s="103"/>
      <c r="AP184" s="103"/>
      <c r="AQ184" s="103"/>
      <c r="AR184" s="103"/>
      <c r="AS184" s="103"/>
      <c r="AT184" s="103"/>
      <c r="AU184" s="103"/>
      <c r="AV184" s="103"/>
      <c r="AW184" s="103"/>
      <c r="AX184" s="103"/>
      <c r="AY184" s="103"/>
      <c r="AZ184" s="103"/>
      <c r="BA184" s="103"/>
      <c r="BB184" s="103"/>
      <c r="BC184" s="103"/>
      <c r="BD184" s="103"/>
      <c r="BE184" s="100"/>
      <c r="BF184" s="100"/>
      <c r="BG184" s="100"/>
      <c r="BH184" s="100"/>
      <c r="BI184" s="100"/>
      <c r="BJ184" s="129"/>
      <c r="BK184" s="104"/>
      <c r="BL184" s="100"/>
    </row>
    <row r="185" spans="1:64" ht="27" customHeight="1" thickTop="1" thickBot="1">
      <c r="B185" s="165" t="str">
        <f>B204</f>
        <v>隆之国</v>
      </c>
      <c r="C185" s="156" t="str">
        <f ca="1">G269</f>
        <v>安　全</v>
      </c>
      <c r="D185" s="453" t="s">
        <v>11</v>
      </c>
      <c r="E185" s="165" t="str">
        <f>LOOKUP(E184,始祖牛ﾃﾞｰﾀ!$A$6:$A$6335,始祖牛ﾃﾞｰﾀ!$B$6:$B$6335)</f>
        <v>安福久</v>
      </c>
      <c r="F185" s="449" t="s">
        <v>11</v>
      </c>
      <c r="G185" s="166" t="str">
        <f>LOOKUP(G184,始祖牛ﾃﾞｰﾀ!$A$6:$A$6335,始祖牛ﾃﾞｰﾀ!$B$6:$B$6335)</f>
        <v>勝忠平</v>
      </c>
      <c r="H185" s="449" t="s">
        <v>11</v>
      </c>
      <c r="I185" s="167" t="str">
        <f>LOOKUP(I184,始祖牛ﾃﾞｰﾀ!$A$6:$A$6335,始祖牛ﾃﾞｰﾀ!$B$6:$B$6335)</f>
        <v>北国７の８</v>
      </c>
      <c r="J185" s="449" t="s">
        <v>11</v>
      </c>
      <c r="K185" s="166" t="str">
        <f>LOOKUP(K184,始祖牛ﾃﾞｰﾀ!$A$6:$A$6335,始祖牛ﾃﾞｰﾀ!$B$6:$B$6335)</f>
        <v>紋次郎</v>
      </c>
      <c r="L185" s="449" t="s">
        <v>11</v>
      </c>
      <c r="M185" s="173" t="str">
        <f>LOOKUP(M184,始祖牛ﾃﾞｰﾀ!$A$6:$A$6335,始祖牛ﾃﾞｰﾀ!$B$6:$B$6335)</f>
        <v>―</v>
      </c>
      <c r="N185" s="178"/>
      <c r="O185" s="178"/>
      <c r="P185" s="178"/>
      <c r="Q185" s="178"/>
      <c r="R185" s="69"/>
      <c r="S185" s="232"/>
      <c r="T185" s="451"/>
      <c r="U185" s="451"/>
      <c r="V185" s="237"/>
      <c r="W185" s="107"/>
      <c r="X185" s="72" t="s">
        <v>23</v>
      </c>
      <c r="Y185" s="73" t="str">
        <f>B206</f>
        <v>たかのくに</v>
      </c>
      <c r="Z185" s="73" t="str">
        <f>C198</f>
        <v>ふくのくに</v>
      </c>
      <c r="AA185" s="73" t="str">
        <f>E194</f>
        <v>きたぐに７の８</v>
      </c>
      <c r="AB185" s="73" t="str">
        <f>E210</f>
        <v>たかざくら</v>
      </c>
      <c r="AC185" s="73" t="str">
        <f>G192</f>
        <v>だい７いとざくら</v>
      </c>
      <c r="AD185" s="73" t="str">
        <f>G200</f>
        <v>ふくしげ</v>
      </c>
      <c r="AE185" s="73" t="str">
        <f>G208</f>
        <v>たかみ</v>
      </c>
      <c r="AF185" s="73" t="str">
        <f>G216</f>
        <v>だい２０ひらしげ</v>
      </c>
      <c r="AG185" s="73" t="str">
        <f>I190</f>
        <v>だい１４しげる</v>
      </c>
      <c r="AH185" s="73" t="str">
        <f>I194</f>
        <v>はるみ</v>
      </c>
      <c r="AI185" s="73" t="str">
        <f>I198</f>
        <v>だい２０ひらしげ</v>
      </c>
      <c r="AJ185" s="73" t="str">
        <f>I202</f>
        <v>きくやすみやざき</v>
      </c>
      <c r="AK185" s="73" t="str">
        <f>I206</f>
        <v>みふく１０</v>
      </c>
      <c r="AL185" s="73" t="str">
        <f>I210</f>
        <v>だい７いとざくら</v>
      </c>
      <c r="AM185" s="73" t="str">
        <f>I214</f>
        <v>けだか</v>
      </c>
      <c r="AN185" s="73" t="str">
        <f>I218</f>
        <v>だい３３けだか</v>
      </c>
      <c r="AO185" s="73" t="str">
        <f>K190</f>
        <v>だい６ふじさかり</v>
      </c>
      <c r="AP185" s="73" t="str">
        <f>K192</f>
        <v>しろまつ</v>
      </c>
      <c r="AQ185" s="73" t="str">
        <f>K194</f>
        <v>だい２けだか</v>
      </c>
      <c r="AR185" s="73" t="str">
        <f>K196</f>
        <v>だい９こうじん</v>
      </c>
      <c r="AS185" s="73" t="str">
        <f>K198</f>
        <v>けだか</v>
      </c>
      <c r="AT185" s="73" t="str">
        <f>K200</f>
        <v>みふく１０</v>
      </c>
      <c r="AU185" s="73" t="str">
        <f>K202</f>
        <v>きくしげどい</v>
      </c>
      <c r="AV185" s="73" t="str">
        <f>K204</f>
        <v>ゆうしょう</v>
      </c>
      <c r="AW185" s="73" t="str">
        <f>K206</f>
        <v>もりい</v>
      </c>
      <c r="AX185" s="73" t="str">
        <f>K208</f>
        <v>たかしん</v>
      </c>
      <c r="AY185" s="73" t="str">
        <f>K210</f>
        <v>だい１４しげる</v>
      </c>
      <c r="AZ185" s="73" t="str">
        <f>K212</f>
        <v>はるみ</v>
      </c>
      <c r="BA185" s="73" t="str">
        <f>K214</f>
        <v>とよさん</v>
      </c>
      <c r="BB185" s="73" t="str">
        <f>K216</f>
        <v>けだか</v>
      </c>
      <c r="BC185" s="73" t="str">
        <f>K218</f>
        <v>けだか</v>
      </c>
      <c r="BD185" s="73" t="str">
        <f>K220</f>
        <v>とよかわ</v>
      </c>
      <c r="BJ185" s="131"/>
    </row>
    <row r="186" spans="1:64" ht="13.5" customHeight="1" thickBot="1">
      <c r="L186" s="69"/>
      <c r="M186" s="69"/>
      <c r="N186" s="69"/>
      <c r="O186" s="69"/>
      <c r="P186" s="69"/>
      <c r="Q186" s="69"/>
      <c r="R186" s="171"/>
      <c r="S186" s="69"/>
      <c r="T186" s="451"/>
      <c r="U186" s="451"/>
      <c r="V186" s="237"/>
      <c r="W186" s="107"/>
      <c r="X186" s="72"/>
      <c r="Y186" s="72" t="s">
        <v>24</v>
      </c>
      <c r="Z186" s="72" t="s">
        <v>25</v>
      </c>
      <c r="AA186" s="72" t="s">
        <v>26</v>
      </c>
      <c r="AB186" s="72" t="s">
        <v>27</v>
      </c>
      <c r="AC186" s="72" t="s">
        <v>28</v>
      </c>
      <c r="AD186" s="72" t="s">
        <v>29</v>
      </c>
      <c r="AE186" s="72" t="s">
        <v>30</v>
      </c>
      <c r="AF186" s="72" t="s">
        <v>31</v>
      </c>
      <c r="AG186" s="72" t="s">
        <v>32</v>
      </c>
      <c r="AH186" s="72" t="s">
        <v>33</v>
      </c>
      <c r="AI186" s="72" t="s">
        <v>34</v>
      </c>
      <c r="AJ186" s="72" t="s">
        <v>35</v>
      </c>
      <c r="AK186" s="72" t="s">
        <v>36</v>
      </c>
      <c r="AL186" s="72" t="s">
        <v>37</v>
      </c>
      <c r="AM186" s="72" t="s">
        <v>38</v>
      </c>
      <c r="AN186" s="72" t="s">
        <v>39</v>
      </c>
      <c r="AO186" s="72" t="s">
        <v>40</v>
      </c>
      <c r="AP186" s="72" t="s">
        <v>41</v>
      </c>
      <c r="AQ186" s="72" t="s">
        <v>42</v>
      </c>
      <c r="AR186" s="72" t="s">
        <v>43</v>
      </c>
      <c r="AS186" s="72" t="s">
        <v>44</v>
      </c>
      <c r="AT186" s="72" t="s">
        <v>45</v>
      </c>
      <c r="AU186" s="72" t="s">
        <v>46</v>
      </c>
      <c r="AV186" s="72" t="s">
        <v>47</v>
      </c>
      <c r="AW186" s="72" t="s">
        <v>48</v>
      </c>
      <c r="AX186" s="72" t="s">
        <v>49</v>
      </c>
      <c r="AY186" s="72" t="s">
        <v>50</v>
      </c>
      <c r="AZ186" s="72" t="s">
        <v>51</v>
      </c>
      <c r="BA186" s="72" t="s">
        <v>52</v>
      </c>
      <c r="BB186" s="72" t="s">
        <v>53</v>
      </c>
      <c r="BC186" s="72" t="s">
        <v>54</v>
      </c>
      <c r="BD186" s="72" t="s">
        <v>55</v>
      </c>
      <c r="BJ186" s="129"/>
    </row>
    <row r="187" spans="1:64" ht="13.5" customHeight="1">
      <c r="B187" s="492">
        <v>1</v>
      </c>
      <c r="C187" s="487">
        <v>2</v>
      </c>
      <c r="D187" s="487">
        <v>3</v>
      </c>
      <c r="E187" s="487"/>
      <c r="F187" s="487">
        <v>4</v>
      </c>
      <c r="G187" s="487"/>
      <c r="H187" s="487">
        <v>5</v>
      </c>
      <c r="I187" s="487"/>
      <c r="J187" s="487">
        <v>6</v>
      </c>
      <c r="K187" s="503"/>
      <c r="L187" s="505">
        <v>7</v>
      </c>
      <c r="M187" s="506"/>
      <c r="N187" s="171"/>
      <c r="O187" s="171"/>
      <c r="P187" s="171"/>
      <c r="Q187" s="171"/>
      <c r="R187" s="83"/>
      <c r="S187" s="231"/>
      <c r="T187" s="231"/>
      <c r="U187" s="231"/>
      <c r="V187" s="231"/>
      <c r="W187" s="107"/>
      <c r="X187" s="72"/>
      <c r="Y187" s="116" t="s">
        <v>58</v>
      </c>
      <c r="Z187" s="116" t="s">
        <v>59</v>
      </c>
      <c r="AA187" s="116" t="s">
        <v>60</v>
      </c>
      <c r="AB187" s="116" t="s">
        <v>61</v>
      </c>
      <c r="AC187" s="116" t="s">
        <v>62</v>
      </c>
      <c r="AD187" s="116" t="s">
        <v>63</v>
      </c>
      <c r="AE187" s="116" t="s">
        <v>64</v>
      </c>
      <c r="AF187" s="116" t="s">
        <v>65</v>
      </c>
      <c r="AG187" s="116" t="s">
        <v>66</v>
      </c>
      <c r="AH187" s="116" t="s">
        <v>67</v>
      </c>
      <c r="AI187" s="116" t="s">
        <v>68</v>
      </c>
      <c r="AJ187" s="116" t="s">
        <v>69</v>
      </c>
      <c r="AK187" s="116" t="s">
        <v>70</v>
      </c>
      <c r="AL187" s="116" t="s">
        <v>71</v>
      </c>
      <c r="AM187" s="116" t="s">
        <v>72</v>
      </c>
      <c r="AN187" s="116" t="s">
        <v>73</v>
      </c>
      <c r="AO187" s="80" t="s">
        <v>74</v>
      </c>
      <c r="AP187" s="80" t="s">
        <v>75</v>
      </c>
      <c r="AQ187" s="80" t="s">
        <v>76</v>
      </c>
      <c r="AR187" s="80" t="s">
        <v>77</v>
      </c>
      <c r="AS187" s="80" t="s">
        <v>78</v>
      </c>
      <c r="AT187" s="80" t="s">
        <v>79</v>
      </c>
      <c r="AU187" s="80" t="s">
        <v>80</v>
      </c>
      <c r="AV187" s="80" t="s">
        <v>81</v>
      </c>
      <c r="AW187" s="80" t="s">
        <v>82</v>
      </c>
      <c r="AX187" s="80" t="s">
        <v>83</v>
      </c>
      <c r="AY187" s="80" t="s">
        <v>84</v>
      </c>
      <c r="AZ187" s="80" t="s">
        <v>85</v>
      </c>
      <c r="BA187" s="80" t="s">
        <v>86</v>
      </c>
      <c r="BB187" s="80" t="s">
        <v>87</v>
      </c>
      <c r="BC187" s="80" t="s">
        <v>88</v>
      </c>
      <c r="BD187" s="80" t="s">
        <v>89</v>
      </c>
      <c r="BJ187" s="129"/>
    </row>
    <row r="188" spans="1:64" ht="13.5" customHeight="1">
      <c r="B188" s="493"/>
      <c r="C188" s="488"/>
      <c r="D188" s="488"/>
      <c r="E188" s="488"/>
      <c r="F188" s="488"/>
      <c r="G188" s="488"/>
      <c r="H188" s="488"/>
      <c r="I188" s="488"/>
      <c r="J188" s="488"/>
      <c r="K188" s="504"/>
      <c r="L188" s="507"/>
      <c r="M188" s="508"/>
      <c r="N188" s="83"/>
      <c r="O188" s="83"/>
      <c r="P188" s="83"/>
      <c r="Q188" s="83"/>
      <c r="R188" s="83"/>
      <c r="S188" s="231"/>
      <c r="T188" s="231"/>
      <c r="U188" s="231"/>
      <c r="V188" s="231"/>
      <c r="W188" s="107"/>
      <c r="X188" s="80" t="s">
        <v>90</v>
      </c>
      <c r="Y188" s="86">
        <f>IF(B206=C230,2,0)</f>
        <v>0</v>
      </c>
      <c r="Z188" s="86">
        <f>IF(C198=C230,3,0)</f>
        <v>0</v>
      </c>
      <c r="AA188" s="86">
        <f>IF(E194=C230,4,0)</f>
        <v>0</v>
      </c>
      <c r="AB188" s="86">
        <f>IF(E210=C230,4,0)</f>
        <v>0</v>
      </c>
      <c r="AC188" s="86">
        <f>IF(G192=C230,5,0)</f>
        <v>0</v>
      </c>
      <c r="AD188" s="86">
        <f>IF(G200=C230,5,0)</f>
        <v>0</v>
      </c>
      <c r="AE188" s="86">
        <f>IF(G208=C230,5,0)</f>
        <v>0</v>
      </c>
      <c r="AF188" s="86">
        <f>IF(G216=C230,5,0)</f>
        <v>0</v>
      </c>
      <c r="AG188" s="86">
        <f>IF(I190=C230,6,0)</f>
        <v>0</v>
      </c>
      <c r="AH188" s="86">
        <f>IF(I194=C230,6,0)</f>
        <v>0</v>
      </c>
      <c r="AI188" s="86">
        <f>IF(I198=C230,6,0)</f>
        <v>0</v>
      </c>
      <c r="AJ188" s="86">
        <f>IF(I202=C230,6,0)</f>
        <v>0</v>
      </c>
      <c r="AK188" s="86">
        <f>IF(I206=C230,6,0)</f>
        <v>0</v>
      </c>
      <c r="AL188" s="86">
        <f>IF(I210=C230,6,0)</f>
        <v>0</v>
      </c>
      <c r="AM188" s="86">
        <f>IF(I214=C230,6,0)</f>
        <v>0</v>
      </c>
      <c r="AN188" s="86">
        <f>IF(I218=C230,6,0)</f>
        <v>0</v>
      </c>
      <c r="AO188" s="86">
        <f>IF(K190=C230,7,0)</f>
        <v>0</v>
      </c>
      <c r="AP188" s="86">
        <f>IF(K192=C230,7,0)</f>
        <v>0</v>
      </c>
      <c r="AQ188" s="86">
        <f>IF(K194=C230,7,0)</f>
        <v>0</v>
      </c>
      <c r="AR188" s="86">
        <f>IF(K196=C230,7,0)</f>
        <v>0</v>
      </c>
      <c r="AS188" s="86">
        <f>IF(K198=C230,7,0)</f>
        <v>0</v>
      </c>
      <c r="AT188" s="86">
        <f>IF(K200=C230,7,0)</f>
        <v>0</v>
      </c>
      <c r="AU188" s="86">
        <f>IF(K202=C230,7,0)</f>
        <v>0</v>
      </c>
      <c r="AV188" s="86">
        <f>IF(K204=C230,7,0)</f>
        <v>0</v>
      </c>
      <c r="AW188" s="86">
        <f>IF(K206=C230,7,0)</f>
        <v>0</v>
      </c>
      <c r="AX188" s="86">
        <f>IF(K208=C230,7,0)</f>
        <v>0</v>
      </c>
      <c r="AY188" s="86">
        <f>IF(K210=C230,7,0)</f>
        <v>0</v>
      </c>
      <c r="AZ188" s="86">
        <f>IF(K212=C230,7,0)</f>
        <v>0</v>
      </c>
      <c r="BA188" s="86">
        <f>IF(K214=C230,7,0)</f>
        <v>0</v>
      </c>
      <c r="BB188" s="86">
        <f>IF(K216=C230,7,0)</f>
        <v>0</v>
      </c>
      <c r="BC188" s="86">
        <f>IF(K218=C230,7,0)</f>
        <v>0</v>
      </c>
      <c r="BD188" s="86">
        <f>IF(K220=C230,7,0)</f>
        <v>0</v>
      </c>
      <c r="BJ188" s="129"/>
    </row>
    <row r="189" spans="1:64" ht="13.5" customHeight="1">
      <c r="B189" s="157">
        <v>1</v>
      </c>
      <c r="C189" s="119">
        <v>2</v>
      </c>
      <c r="D189" s="81">
        <v>3</v>
      </c>
      <c r="E189" s="64"/>
      <c r="F189" s="81">
        <v>5</v>
      </c>
      <c r="G189" s="64"/>
      <c r="H189" s="81">
        <v>9</v>
      </c>
      <c r="I189" s="189" t="str">
        <f>LOOKUP(G192,始祖牛ﾃﾞｰﾀ!$A$6:$A$6335,始祖牛ﾃﾞｰﾀ!$E$6:$E$6335)</f>
        <v>第１４茂</v>
      </c>
      <c r="J189" s="77">
        <v>17</v>
      </c>
      <c r="K189" s="200" t="str">
        <f>LOOKUP(I190,始祖牛ﾃﾞｰﾀ!$A$6:$A$6335,始祖牛ﾃﾞｰﾀ!$E$6:$E$6335)</f>
        <v>第６藤盛</v>
      </c>
      <c r="L189" s="225"/>
      <c r="M189" s="91" t="str">
        <f>LOOKUP(K190,始祖牛ﾃﾞｰﾀ!$A$6:$A$6335,始祖牛ﾃﾞｰﾀ!$E$6:$E$6335)</f>
        <v>第６藤良</v>
      </c>
      <c r="N189" s="83"/>
      <c r="O189" s="83"/>
      <c r="P189" s="83"/>
      <c r="Q189" s="83"/>
      <c r="R189" s="83"/>
      <c r="S189" s="64"/>
      <c r="T189" s="83"/>
      <c r="U189" s="64"/>
      <c r="V189" s="187"/>
      <c r="W189" s="107"/>
      <c r="X189" s="80" t="s">
        <v>100</v>
      </c>
      <c r="Y189" s="86">
        <f>IF(B206=E226,3,0)</f>
        <v>0</v>
      </c>
      <c r="Z189" s="86">
        <f>IF(C198=E226,4,0)</f>
        <v>0</v>
      </c>
      <c r="AA189" s="86">
        <f>IF(E194=E226,5,0)</f>
        <v>0</v>
      </c>
      <c r="AB189" s="86">
        <f>IF(E210=E226,5,0)</f>
        <v>0</v>
      </c>
      <c r="AC189" s="86">
        <f>IF(G192=E226,6,0)</f>
        <v>0</v>
      </c>
      <c r="AD189" s="86">
        <f>IF(G200=E226,6,0)</f>
        <v>0</v>
      </c>
      <c r="AE189" s="86">
        <f>IF(G208=E226,6,0)</f>
        <v>0</v>
      </c>
      <c r="AF189" s="86">
        <f>IF(G216=E226,6,0)</f>
        <v>0</v>
      </c>
      <c r="AG189" s="86">
        <f>IF(I190=E226,7,0)</f>
        <v>0</v>
      </c>
      <c r="AH189" s="86">
        <f>IF(I194=E226,7,0)</f>
        <v>0</v>
      </c>
      <c r="AI189" s="86">
        <f>IF(I198=E226,7,0)</f>
        <v>0</v>
      </c>
      <c r="AJ189" s="86">
        <f>IF(I202=E226,7,0)</f>
        <v>0</v>
      </c>
      <c r="AK189" s="86">
        <f>IF(I206=E226,7,0)</f>
        <v>0</v>
      </c>
      <c r="AL189" s="86">
        <f>IF(I210=E226,7,0)</f>
        <v>0</v>
      </c>
      <c r="AM189" s="86">
        <f>IF(I214=E226,7,0)</f>
        <v>0</v>
      </c>
      <c r="AN189" s="86">
        <f>IF(I218=E226,7,0)</f>
        <v>0</v>
      </c>
      <c r="AO189" s="86">
        <f>IF(K190=E226,8,0)</f>
        <v>0</v>
      </c>
      <c r="AP189" s="86">
        <f>IF(K192=E226,8,0)</f>
        <v>0</v>
      </c>
      <c r="AQ189" s="86">
        <f>IF(K194=E226,8,0)</f>
        <v>0</v>
      </c>
      <c r="AR189" s="86">
        <f>IF(K196=E226,8,0)</f>
        <v>0</v>
      </c>
      <c r="AS189" s="86">
        <f>IF(K198=E226,8,0)</f>
        <v>0</v>
      </c>
      <c r="AT189" s="86">
        <f>IF(K200=E226,8,0)</f>
        <v>0</v>
      </c>
      <c r="AU189" s="86">
        <f>IF(K202=E226,8,0)</f>
        <v>0</v>
      </c>
      <c r="AV189" s="86">
        <f>IF(K204=E226,8,0)</f>
        <v>0</v>
      </c>
      <c r="AW189" s="86">
        <f>IF(K206=E226,8,0)</f>
        <v>0</v>
      </c>
      <c r="AX189" s="86">
        <f>IF(K208=E226,8,0)</f>
        <v>0</v>
      </c>
      <c r="AY189" s="86">
        <f>IF(K210=E226,8,0)</f>
        <v>0</v>
      </c>
      <c r="AZ189" s="86">
        <f>IF(K212=E226,8,0)</f>
        <v>0</v>
      </c>
      <c r="BA189" s="86">
        <f>IF(K214=E226,8,0)</f>
        <v>0</v>
      </c>
      <c r="BB189" s="86">
        <f>IF(K216=E226,8,0)</f>
        <v>0</v>
      </c>
      <c r="BC189" s="86">
        <f>IF(K218=E226,8,0)</f>
        <v>0</v>
      </c>
      <c r="BD189" s="86">
        <f>IF(K220=E226,8,0)</f>
        <v>0</v>
      </c>
      <c r="BJ189" s="129"/>
    </row>
    <row r="190" spans="1:64" ht="13.5" customHeight="1">
      <c r="B190" s="158"/>
      <c r="C190" s="81"/>
      <c r="D190" s="81"/>
      <c r="E190" s="83"/>
      <c r="F190" s="489" t="str">
        <f>LOOKUP(E194,始祖牛ﾃﾞｰﾀ!$A$6:$A$6335,始祖牛ﾃﾞｰﾀ!$E$6:$E$6335)</f>
        <v>第７糸桜</v>
      </c>
      <c r="G190" s="490"/>
      <c r="H190" s="88"/>
      <c r="I190" s="191" t="str">
        <f>LOOKUP(G192,始祖牛ﾃﾞｰﾀ!$A$6:$A$6335,始祖牛ﾃﾞｰﾀ!$D$6:$D$6335)</f>
        <v>だい１４しげる</v>
      </c>
      <c r="J190" s="78"/>
      <c r="K190" s="196" t="str">
        <f>LOOKUP(I190,始祖牛ﾃﾞｰﾀ!$A$6:$A$6335,始祖牛ﾃﾞｰﾀ!$D$6:$D$6335)</f>
        <v>だい６ふじさかり</v>
      </c>
      <c r="L190" s="118"/>
      <c r="M190" s="190" t="str">
        <f>LOOKUP(I190,始祖牛ﾃﾞｰﾀ!$A$6:$A$6335,始祖牛ﾃﾞｰﾀ!$G$6:$G$6335)</f>
        <v>吉國</v>
      </c>
      <c r="N190" s="83"/>
      <c r="O190" s="83"/>
      <c r="P190" s="83"/>
      <c r="Q190" s="83"/>
      <c r="R190" s="83"/>
      <c r="S190" s="64"/>
      <c r="T190" s="83"/>
      <c r="U190" s="64"/>
      <c r="V190" s="187"/>
      <c r="W190" s="107"/>
      <c r="X190" s="80" t="s">
        <v>101</v>
      </c>
      <c r="Y190" s="86">
        <f>IF(B206=E242,3,0)</f>
        <v>0</v>
      </c>
      <c r="Z190" s="86">
        <f>IF(C198=E242,4,0)</f>
        <v>0</v>
      </c>
      <c r="AA190" s="86">
        <f>IF(E194=E242,5,0)</f>
        <v>0</v>
      </c>
      <c r="AB190" s="86">
        <f>IF(E210=E242,5,0)</f>
        <v>0</v>
      </c>
      <c r="AC190" s="86">
        <f>IF(G192=E242,6,0)</f>
        <v>0</v>
      </c>
      <c r="AD190" s="86">
        <f>IF(G200=E242,6,0)</f>
        <v>0</v>
      </c>
      <c r="AE190" s="86">
        <f>IF(G208=E242,6,0)</f>
        <v>0</v>
      </c>
      <c r="AF190" s="86">
        <f>IF(G216=E242,6,0)</f>
        <v>0</v>
      </c>
      <c r="AG190" s="86">
        <f>IF(I190=E242,7,0)</f>
        <v>0</v>
      </c>
      <c r="AH190" s="86">
        <f>IF(I194=E242,7,0)</f>
        <v>0</v>
      </c>
      <c r="AI190" s="86">
        <f>IF(I198=E242,7,0)</f>
        <v>0</v>
      </c>
      <c r="AJ190" s="86">
        <f>IF(I202=E242,7,0)</f>
        <v>0</v>
      </c>
      <c r="AK190" s="86">
        <f>IF(I206=E242,7,0)</f>
        <v>0</v>
      </c>
      <c r="AL190" s="86">
        <f>IF(I210=E242,7,0)</f>
        <v>0</v>
      </c>
      <c r="AM190" s="86">
        <f>IF(I214=E242,7,0)</f>
        <v>0</v>
      </c>
      <c r="AN190" s="86">
        <f>IF(I218=E242,7,0)</f>
        <v>0</v>
      </c>
      <c r="AO190" s="86">
        <f>IF(K190=E242,8,0)</f>
        <v>0</v>
      </c>
      <c r="AP190" s="86">
        <f>IF(K192=E242,8,0)</f>
        <v>0</v>
      </c>
      <c r="AQ190" s="86">
        <f>IF(K194=E242,8,0)</f>
        <v>0</v>
      </c>
      <c r="AR190" s="86">
        <f>IF(K196=E242,8,0)</f>
        <v>0</v>
      </c>
      <c r="AS190" s="86">
        <f>IF(K198=E242,8,0)</f>
        <v>0</v>
      </c>
      <c r="AT190" s="86">
        <f>IF(K200=E242,8,0)</f>
        <v>0</v>
      </c>
      <c r="AU190" s="86">
        <f>IF(K202=E242,8,0)</f>
        <v>0</v>
      </c>
      <c r="AV190" s="86">
        <f>IF(K204=E242,8,0)</f>
        <v>0</v>
      </c>
      <c r="AW190" s="86">
        <f>IF(K206=E242,8,0)</f>
        <v>0</v>
      </c>
      <c r="AX190" s="86">
        <f>IF(K208=E242,8,0)</f>
        <v>0</v>
      </c>
      <c r="AY190" s="86">
        <f>IF(K210=E242,8,0)</f>
        <v>0</v>
      </c>
      <c r="AZ190" s="86">
        <f>IF(K212=E242,8,0)</f>
        <v>0</v>
      </c>
      <c r="BA190" s="86">
        <f>IF(K214=E242,8,0)</f>
        <v>0</v>
      </c>
      <c r="BB190" s="86">
        <f>IF(K216=E242,8,0)</f>
        <v>0</v>
      </c>
      <c r="BC190" s="86">
        <f>IF(K218=E242,8,0)</f>
        <v>0</v>
      </c>
      <c r="BD190" s="86">
        <f>IF(K220=E242,8,0)</f>
        <v>0</v>
      </c>
      <c r="BJ190" s="129"/>
    </row>
    <row r="191" spans="1:64" ht="13.5" customHeight="1">
      <c r="B191" s="158"/>
      <c r="C191" s="81"/>
      <c r="D191" s="81"/>
      <c r="E191" s="64"/>
      <c r="F191" s="489"/>
      <c r="G191" s="490"/>
      <c r="H191" s="82"/>
      <c r="I191" s="118"/>
      <c r="J191" s="77">
        <v>18</v>
      </c>
      <c r="K191" s="200" t="str">
        <f>LOOKUP(G192,始祖牛ﾃﾞｰﾀ!$A$6:$A$6335,始祖牛ﾃﾞｰﾀ!$G$6:$G$6335)</f>
        <v>城松</v>
      </c>
      <c r="L191" s="225"/>
      <c r="M191" s="91" t="str">
        <f>LOOKUP(K192,始祖牛ﾃﾞｰﾀ!$A$6:$A$6335,始祖牛ﾃﾞｰﾀ!$E$6:$E$6335)</f>
        <v>城土井</v>
      </c>
      <c r="N191" s="83"/>
      <c r="O191" s="83"/>
      <c r="P191" s="83"/>
      <c r="Q191" s="83"/>
      <c r="R191" s="83"/>
      <c r="S191" s="64"/>
      <c r="T191" s="83"/>
      <c r="U191" s="64"/>
      <c r="V191" s="187"/>
      <c r="W191" s="107"/>
      <c r="X191" s="80" t="s">
        <v>103</v>
      </c>
      <c r="Y191" s="86">
        <f>IF(B206=G224,4,0)</f>
        <v>0</v>
      </c>
      <c r="Z191" s="86">
        <f>IF(C198=G224,5,0)</f>
        <v>0</v>
      </c>
      <c r="AA191" s="86">
        <f>IF(E194=G224,6,0)</f>
        <v>0</v>
      </c>
      <c r="AB191" s="86">
        <f>IF(E210=G224,6,0)</f>
        <v>0</v>
      </c>
      <c r="AC191" s="86">
        <f>IF(G192=G224,7,0)</f>
        <v>0</v>
      </c>
      <c r="AD191" s="86">
        <f>IF(G200=G224,7,0)</f>
        <v>0</v>
      </c>
      <c r="AE191" s="86">
        <f>IF(G208=G224,7,0)</f>
        <v>0</v>
      </c>
      <c r="AF191" s="86">
        <f>IF(G216=G224,7,0)</f>
        <v>0</v>
      </c>
      <c r="AG191" s="86">
        <f>IF(I190=G224,8,0)</f>
        <v>0</v>
      </c>
      <c r="AH191" s="86">
        <f>IF(I194=G224,8,0)</f>
        <v>0</v>
      </c>
      <c r="AI191" s="86">
        <f>IF(I198=G224,8,0)</f>
        <v>0</v>
      </c>
      <c r="AJ191" s="86">
        <f>IF(I202=G224,8,0)</f>
        <v>0</v>
      </c>
      <c r="AK191" s="86">
        <f>IF(I206=G224,8,0)</f>
        <v>0</v>
      </c>
      <c r="AL191" s="86">
        <f>IF(I210=G224,8,0)</f>
        <v>0</v>
      </c>
      <c r="AM191" s="86">
        <f>IF(I214=G224,8,0)</f>
        <v>0</v>
      </c>
      <c r="AN191" s="86">
        <f>IF(I218=G224,8,0)</f>
        <v>0</v>
      </c>
      <c r="AO191" s="86">
        <f>IF(K190=G224,9,0)</f>
        <v>0</v>
      </c>
      <c r="AP191" s="86">
        <f>IF(K192=G224,9,0)</f>
        <v>0</v>
      </c>
      <c r="AQ191" s="86">
        <f>IF(K194=G224,9,0)</f>
        <v>0</v>
      </c>
      <c r="AR191" s="86">
        <f>IF(K196=G224,9,0)</f>
        <v>0</v>
      </c>
      <c r="AS191" s="86">
        <f>IF(K198=G224,9,0)</f>
        <v>0</v>
      </c>
      <c r="AT191" s="86">
        <f>IF(K200=G224,9,0)</f>
        <v>0</v>
      </c>
      <c r="AU191" s="86">
        <f>IF(K202=G224,9,0)</f>
        <v>0</v>
      </c>
      <c r="AV191" s="86">
        <f>IF(K204=G224,9,0)</f>
        <v>0</v>
      </c>
      <c r="AW191" s="86">
        <f>IF(K206=G224,9,0)</f>
        <v>0</v>
      </c>
      <c r="AX191" s="86">
        <f>IF(K208=G224,9,0)</f>
        <v>0</v>
      </c>
      <c r="AY191" s="86">
        <f>IF(K210=G224,9,0)</f>
        <v>0</v>
      </c>
      <c r="AZ191" s="86">
        <f>IF(K212=G224,9,0)</f>
        <v>0</v>
      </c>
      <c r="BA191" s="86">
        <f>IF(K214=G224,9,0)</f>
        <v>0</v>
      </c>
      <c r="BB191" s="86">
        <f>IF(K216=G224,9,0)</f>
        <v>0</v>
      </c>
      <c r="BC191" s="86">
        <f>IF(K218=G224,9,0)</f>
        <v>0</v>
      </c>
      <c r="BD191" s="86">
        <f>IF(K220=G224,9,0)</f>
        <v>0</v>
      </c>
    </row>
    <row r="192" spans="1:64" ht="13.5" customHeight="1">
      <c r="B192" s="158"/>
      <c r="C192" s="81"/>
      <c r="D192" s="489" t="str">
        <f>LOOKUP(C198,始祖牛ﾃﾞｰﾀ!$A$6:$A$6335,始祖牛ﾃﾞｰﾀ!$E$6:$E$6335)</f>
        <v>北国７の８</v>
      </c>
      <c r="E192" s="490"/>
      <c r="F192" s="81"/>
      <c r="G192" s="190" t="str">
        <f>LOOKUP(E194,始祖牛ﾃﾞｰﾀ!$A$6:$A$6335,始祖牛ﾃﾞｰﾀ!$D$6:$D$6335)</f>
        <v>だい７いとざくら</v>
      </c>
      <c r="H192" s="84"/>
      <c r="I192" s="118"/>
      <c r="J192" s="78"/>
      <c r="K192" s="196" t="str">
        <f>LOOKUP(G192,始祖牛ﾃﾞｰﾀ!$A$6:$A$6335,始祖牛ﾃﾞｰﾀ!$F$6:$F$6335)</f>
        <v>しろまつ</v>
      </c>
      <c r="L192" s="118"/>
      <c r="M192" s="190" t="str">
        <f>LOOKUP(G192,始祖牛ﾃﾞｰﾀ!$A$6:$A$6335,始祖牛ﾃﾞｰﾀ!$I$6:$I$6335)</f>
        <v>三豊</v>
      </c>
      <c r="N192" s="83"/>
      <c r="O192" s="83"/>
      <c r="P192" s="83"/>
      <c r="Q192" s="83"/>
      <c r="R192" s="83"/>
      <c r="S192" s="64"/>
      <c r="T192" s="83"/>
      <c r="U192" s="64"/>
      <c r="V192" s="187"/>
      <c r="W192" s="107"/>
      <c r="X192" s="80" t="s">
        <v>104</v>
      </c>
      <c r="Y192" s="86">
        <f>IF(B206=G232,4,0)</f>
        <v>0</v>
      </c>
      <c r="Z192" s="86">
        <f>IF(C198=G232,5,0)</f>
        <v>0</v>
      </c>
      <c r="AA192" s="86">
        <f>IF(E194=G232,6,0)</f>
        <v>0</v>
      </c>
      <c r="AB192" s="86">
        <f>IF(E210=G232,6,0)</f>
        <v>0</v>
      </c>
      <c r="AC192" s="86">
        <f>IF(G192=G232,7,0)</f>
        <v>0</v>
      </c>
      <c r="AD192" s="86">
        <f>IF(G200=G232,7,0)</f>
        <v>0</v>
      </c>
      <c r="AE192" s="86">
        <f>IF(G208=G232,7,0)</f>
        <v>0</v>
      </c>
      <c r="AF192" s="86">
        <f>IF(G216=G232,7,0)</f>
        <v>0</v>
      </c>
      <c r="AG192" s="86">
        <f>IF(I190=G232,8,0)</f>
        <v>0</v>
      </c>
      <c r="AH192" s="86">
        <f>IF(I194=G232,8,0)</f>
        <v>0</v>
      </c>
      <c r="AI192" s="86">
        <f>IF(I198=G232,8,0)</f>
        <v>0</v>
      </c>
      <c r="AJ192" s="86">
        <f>IF(I202=G232,8,0)</f>
        <v>0</v>
      </c>
      <c r="AK192" s="86">
        <f>IF(I206=G232,8,0)</f>
        <v>0</v>
      </c>
      <c r="AL192" s="86">
        <f>IF(I210=G232,8,0)</f>
        <v>0</v>
      </c>
      <c r="AM192" s="86">
        <f>IF(I214=G232,8,0)</f>
        <v>0</v>
      </c>
      <c r="AN192" s="86">
        <f>IF(I218=G232,8,0)</f>
        <v>0</v>
      </c>
      <c r="AO192" s="86">
        <f>IF(K190=G232,9,0)</f>
        <v>0</v>
      </c>
      <c r="AP192" s="86">
        <f>IF(K192=G232,9,0)</f>
        <v>0</v>
      </c>
      <c r="AQ192" s="86">
        <f>IF(K194=G232,9,0)</f>
        <v>0</v>
      </c>
      <c r="AR192" s="86">
        <f>IF(K196=G232,9,0)</f>
        <v>0</v>
      </c>
      <c r="AS192" s="86">
        <f>IF(K198=G232,9,0)</f>
        <v>0</v>
      </c>
      <c r="AT192" s="86">
        <f>IF(K200=G232,9,0)</f>
        <v>0</v>
      </c>
      <c r="AU192" s="86">
        <f>IF(K202=G232,9,0)</f>
        <v>0</v>
      </c>
      <c r="AV192" s="86">
        <f>IF(K204=G232,9,0)</f>
        <v>0</v>
      </c>
      <c r="AW192" s="86">
        <f>IF(K206=G232,9,0)</f>
        <v>0</v>
      </c>
      <c r="AX192" s="86">
        <f>IF(K208=G232,9,0)</f>
        <v>0</v>
      </c>
      <c r="AY192" s="86">
        <f>IF(K210=G232,9,0)</f>
        <v>0</v>
      </c>
      <c r="AZ192" s="86">
        <f>IF(K212=G232,9,0)</f>
        <v>0</v>
      </c>
      <c r="BA192" s="86">
        <f>IF(K214=G232,9,0)</f>
        <v>0</v>
      </c>
      <c r="BB192" s="86">
        <f>IF(K216=G232,9,0)</f>
        <v>0</v>
      </c>
      <c r="BC192" s="86">
        <f>IF(K218=G232,9,0)</f>
        <v>0</v>
      </c>
      <c r="BD192" s="86">
        <f>IF(K220=G232,9,0)</f>
        <v>0</v>
      </c>
    </row>
    <row r="193" spans="2:62" ht="13.5" customHeight="1">
      <c r="B193" s="158"/>
      <c r="C193" s="87"/>
      <c r="D193" s="489"/>
      <c r="E193" s="490"/>
      <c r="F193" s="76"/>
      <c r="G193" s="170"/>
      <c r="H193" s="76">
        <v>10</v>
      </c>
      <c r="I193" s="199" t="str">
        <f>LOOKUP(E194,始祖牛ﾃﾞｰﾀ!$A$6:$A$6335,始祖牛ﾃﾞｰﾀ!$G$6:$G$6335)</f>
        <v>晴美</v>
      </c>
      <c r="J193" s="77">
        <v>19</v>
      </c>
      <c r="K193" s="200" t="str">
        <f>LOOKUP(I194,始祖牛ﾃﾞｰﾀ!$A$6:$A$6335,始祖牛ﾃﾞｰﾀ!$E$6:$E$6335)</f>
        <v>第２気高</v>
      </c>
      <c r="L193" s="225"/>
      <c r="M193" s="91" t="str">
        <f>LOOKUP(K194,始祖牛ﾃﾞｰﾀ!$A$6:$A$6335,始祖牛ﾃﾞｰﾀ!$E$6:$E$6335)</f>
        <v>気高</v>
      </c>
      <c r="N193" s="83"/>
      <c r="O193" s="83"/>
      <c r="P193" s="83"/>
      <c r="Q193" s="83"/>
      <c r="R193" s="83"/>
      <c r="S193" s="64"/>
      <c r="T193" s="83"/>
      <c r="U193" s="64"/>
      <c r="V193" s="187"/>
      <c r="W193" s="107"/>
      <c r="X193" s="80" t="s">
        <v>105</v>
      </c>
      <c r="Y193" s="86">
        <f>IF(B206=G240,4,0)</f>
        <v>0</v>
      </c>
      <c r="Z193" s="86">
        <f>IF(C198=G240,5,0)</f>
        <v>0</v>
      </c>
      <c r="AA193" s="86">
        <f>IF(E194=G240,6,0)</f>
        <v>0</v>
      </c>
      <c r="AB193" s="86">
        <f>IF(E210=G240,6,0)</f>
        <v>0</v>
      </c>
      <c r="AC193" s="86">
        <f>IF(G192=G240,7,0)</f>
        <v>0</v>
      </c>
      <c r="AD193" s="86">
        <f>IF(G200=G240,7,0)</f>
        <v>0</v>
      </c>
      <c r="AE193" s="86">
        <f>IF(G208=G240,7,0)</f>
        <v>0</v>
      </c>
      <c r="AF193" s="86">
        <f>IF(G216=G240,7,0)</f>
        <v>0</v>
      </c>
      <c r="AG193" s="86">
        <f>IF(I190=G240,8,0)</f>
        <v>0</v>
      </c>
      <c r="AH193" s="86">
        <f>IF(I194=G240,8,0)</f>
        <v>0</v>
      </c>
      <c r="AI193" s="86">
        <f>IF(I198=G240,8,0)</f>
        <v>0</v>
      </c>
      <c r="AJ193" s="86">
        <f>IF(I202=G240,8,0)</f>
        <v>0</v>
      </c>
      <c r="AK193" s="86">
        <f>IF(I206=G240,8,0)</f>
        <v>0</v>
      </c>
      <c r="AL193" s="86">
        <f>IF(I210=G240,8,0)</f>
        <v>0</v>
      </c>
      <c r="AM193" s="86">
        <f>IF(I214=G240,8,0)</f>
        <v>0</v>
      </c>
      <c r="AN193" s="86">
        <f>IF(I218=G240,8,0)</f>
        <v>0</v>
      </c>
      <c r="AO193" s="86">
        <f>IF(K190=G240,9,0)</f>
        <v>0</v>
      </c>
      <c r="AP193" s="86">
        <f>IF(K192=G240,9,0)</f>
        <v>0</v>
      </c>
      <c r="AQ193" s="86">
        <f>IF(K194=G240,9,0)</f>
        <v>0</v>
      </c>
      <c r="AR193" s="86">
        <f>IF(K196=G240,9,0)</f>
        <v>0</v>
      </c>
      <c r="AS193" s="86">
        <f>IF(K198=G240,9,0)</f>
        <v>0</v>
      </c>
      <c r="AT193" s="86">
        <f>IF(K200=G240,9,0)</f>
        <v>0</v>
      </c>
      <c r="AU193" s="86">
        <f>IF(K202=G240,9,0)</f>
        <v>0</v>
      </c>
      <c r="AV193" s="86">
        <f>IF(K204=G240,9,0)</f>
        <v>0</v>
      </c>
      <c r="AW193" s="86">
        <f>IF(K206=G240,9,0)</f>
        <v>0</v>
      </c>
      <c r="AX193" s="86">
        <f>IF(K208=G240,9,0)</f>
        <v>0</v>
      </c>
      <c r="AY193" s="86">
        <f>IF(K210=G240,9,0)</f>
        <v>0</v>
      </c>
      <c r="AZ193" s="86">
        <f>IF(K212=G240,9,0)</f>
        <v>0</v>
      </c>
      <c r="BA193" s="86">
        <f>IF(K214=G240,9,0)</f>
        <v>0</v>
      </c>
      <c r="BB193" s="86">
        <f>IF(K216=G240,9,0)</f>
        <v>0</v>
      </c>
      <c r="BC193" s="86">
        <f>IF(K218=G240,9,0)</f>
        <v>0</v>
      </c>
      <c r="BD193" s="86">
        <f>IF(K220=G240,9,0)</f>
        <v>0</v>
      </c>
      <c r="BJ193" s="129"/>
    </row>
    <row r="194" spans="2:62" ht="13.5" customHeight="1">
      <c r="B194" s="158"/>
      <c r="C194" s="192"/>
      <c r="D194" s="81"/>
      <c r="E194" s="195" t="str">
        <f>LOOKUP(C198,始祖牛ﾃﾞｰﾀ!$A$6:$A$6335,始祖牛ﾃﾞｰﾀ!$D$6:$D$6335)</f>
        <v>きたぐに７の８</v>
      </c>
      <c r="F194" s="81"/>
      <c r="G194" s="82"/>
      <c r="H194" s="88"/>
      <c r="I194" s="191" t="str">
        <f>LOOKUP(E194,始祖牛ﾃﾞｰﾀ!$A$6:$A$6335,始祖牛ﾃﾞｰﾀ!$F$6:$F$6335)</f>
        <v>はるみ</v>
      </c>
      <c r="J194" s="78"/>
      <c r="K194" s="196" t="str">
        <f>LOOKUP(I194,始祖牛ﾃﾞｰﾀ!$A$6:$A$6335,始祖牛ﾃﾞｰﾀ!$D$6:$D$6335)</f>
        <v>だい２けだか</v>
      </c>
      <c r="L194" s="118"/>
      <c r="M194" s="190" t="str">
        <f>LOOKUP(I194,始祖牛ﾃﾞｰﾀ!$A$6:$A$6335,始祖牛ﾃﾞｰﾀ!$G$6:$G$6335)</f>
        <v>橋本</v>
      </c>
      <c r="N194" s="83"/>
      <c r="O194" s="83"/>
      <c r="P194" s="83"/>
      <c r="Q194" s="83"/>
      <c r="R194" s="83"/>
      <c r="W194" s="107"/>
      <c r="X194" s="80" t="s">
        <v>106</v>
      </c>
      <c r="Y194" s="86">
        <f>IF(B206=G248,4,0)</f>
        <v>0</v>
      </c>
      <c r="Z194" s="86">
        <f>IF(C198=G248,5,0)</f>
        <v>0</v>
      </c>
      <c r="AA194" s="86">
        <f>IF(E194=G248,6,0)</f>
        <v>6</v>
      </c>
      <c r="AB194" s="86">
        <f>IF(E210=G248,6,0)</f>
        <v>0</v>
      </c>
      <c r="AC194" s="86">
        <f>IF(G192=G248,7,0)</f>
        <v>0</v>
      </c>
      <c r="AD194" s="86">
        <f>IF(G200=G248,7,0)</f>
        <v>0</v>
      </c>
      <c r="AE194" s="86">
        <f>IF(G208=G248,7,0)</f>
        <v>0</v>
      </c>
      <c r="AF194" s="86">
        <f>IF(G216=G248,7,0)</f>
        <v>0</v>
      </c>
      <c r="AG194" s="86">
        <f>IF(I190=G248,8,0)</f>
        <v>0</v>
      </c>
      <c r="AH194" s="86">
        <f>IF(I194=G248,8,0)</f>
        <v>0</v>
      </c>
      <c r="AI194" s="86">
        <f>IF(I198=G248,8,0)</f>
        <v>0</v>
      </c>
      <c r="AJ194" s="86">
        <f>IF(I202=G248,8,0)</f>
        <v>0</v>
      </c>
      <c r="AK194" s="86">
        <f>IF(I206=G248,8,0)</f>
        <v>0</v>
      </c>
      <c r="AL194" s="86">
        <f>IF(I210=G248,8,0)</f>
        <v>0</v>
      </c>
      <c r="AM194" s="86">
        <f>IF(I214=G248,8,0)</f>
        <v>0</v>
      </c>
      <c r="AN194" s="86">
        <f>IF(I218=G248,8,0)</f>
        <v>0</v>
      </c>
      <c r="AO194" s="86">
        <f>IF(K190=G248,9,0)</f>
        <v>0</v>
      </c>
      <c r="AP194" s="86">
        <f>IF(K192=G248,9,0)</f>
        <v>0</v>
      </c>
      <c r="AQ194" s="86">
        <f>IF(K194=G248,9,0)</f>
        <v>0</v>
      </c>
      <c r="AR194" s="86">
        <f>IF(K196=G248,9,0)</f>
        <v>0</v>
      </c>
      <c r="AS194" s="86">
        <f>IF(K198=G248,9,0)</f>
        <v>0</v>
      </c>
      <c r="AT194" s="86">
        <f>IF(K200=G248,9,0)</f>
        <v>0</v>
      </c>
      <c r="AU194" s="86">
        <f>IF(K202=G248,9,0)</f>
        <v>0</v>
      </c>
      <c r="AV194" s="86">
        <f>IF(K204=G248,9,0)</f>
        <v>0</v>
      </c>
      <c r="AW194" s="86">
        <f>IF(K206=G248,9,0)</f>
        <v>0</v>
      </c>
      <c r="AX194" s="86">
        <f>IF(K208=G248,9,0)</f>
        <v>0</v>
      </c>
      <c r="AY194" s="86">
        <f>IF(K210=G248,9,0)</f>
        <v>0</v>
      </c>
      <c r="AZ194" s="86">
        <f>IF(K212=G248,9,0)</f>
        <v>0</v>
      </c>
      <c r="BA194" s="86">
        <f>IF(K214=G248,9,0)</f>
        <v>0</v>
      </c>
      <c r="BB194" s="86">
        <f>IF(K216=G248,9,0)</f>
        <v>0</v>
      </c>
      <c r="BC194" s="86">
        <f>IF(K218=G248,9,0)</f>
        <v>0</v>
      </c>
      <c r="BD194" s="86">
        <f>IF(K220=G248,9,0)</f>
        <v>0</v>
      </c>
      <c r="BJ194" s="129"/>
    </row>
    <row r="195" spans="2:62" ht="13.5" customHeight="1">
      <c r="B195" s="158"/>
      <c r="C195" s="185"/>
      <c r="D195" s="81"/>
      <c r="E195" s="83"/>
      <c r="F195" s="81"/>
      <c r="G195" s="82"/>
      <c r="H195" s="82"/>
      <c r="I195" s="118"/>
      <c r="J195" s="77">
        <v>20</v>
      </c>
      <c r="K195" s="200" t="str">
        <f>LOOKUP(E194,始祖牛ﾃﾞｰﾀ!$A$6:$A$6335,始祖牛ﾃﾞｰﾀ!$I$6:$I$6335)</f>
        <v>第９高神</v>
      </c>
      <c r="L195" s="225"/>
      <c r="M195" s="91" t="str">
        <f>LOOKUP(K196,始祖牛ﾃﾞｰﾀ!$A$6:$A$6335,始祖牛ﾃﾞｰﾀ!$E$6:$E$6335)</f>
        <v>第１大栄</v>
      </c>
      <c r="N195" s="83"/>
      <c r="O195" s="83"/>
      <c r="P195" s="83"/>
      <c r="Q195" s="83"/>
      <c r="R195" s="83"/>
      <c r="W195" s="107"/>
      <c r="X195" s="80" t="s">
        <v>107</v>
      </c>
      <c r="Y195" s="86">
        <f>IF(B206=I222,5,0)</f>
        <v>0</v>
      </c>
      <c r="Z195" s="86">
        <f>IF(C198=I222,6,0)</f>
        <v>0</v>
      </c>
      <c r="AA195" s="86">
        <f>IF(E194=I222,7,0)</f>
        <v>0</v>
      </c>
      <c r="AB195" s="86">
        <f>IF(E210=I222,7,0)</f>
        <v>0</v>
      </c>
      <c r="AC195" s="86">
        <f>IF(G192=I222,8,0)</f>
        <v>0</v>
      </c>
      <c r="AD195" s="86">
        <f>IF(G200=I222,8,0)</f>
        <v>0</v>
      </c>
      <c r="AE195" s="86">
        <f>IF(G208=I222,8,0)</f>
        <v>0</v>
      </c>
      <c r="AF195" s="86">
        <f>IF(G216=I222,8,0)</f>
        <v>0</v>
      </c>
      <c r="AG195" s="86">
        <f>IF(I190=I222,9,0)</f>
        <v>0</v>
      </c>
      <c r="AH195" s="86">
        <f>IF(I194=I222,9,0)</f>
        <v>0</v>
      </c>
      <c r="AI195" s="86">
        <f>IF(I198=I222,9,0)</f>
        <v>0</v>
      </c>
      <c r="AJ195" s="86">
        <f>IF(I202=I222,9,0)</f>
        <v>0</v>
      </c>
      <c r="AK195" s="86">
        <f>IF(I206=I222,9,0)</f>
        <v>0</v>
      </c>
      <c r="AL195" s="86">
        <f>IF(I210=I222,9,0)</f>
        <v>0</v>
      </c>
      <c r="AM195" s="86">
        <f>IF(I214=I222,9,0)</f>
        <v>0</v>
      </c>
      <c r="AN195" s="86">
        <f>IF(I218=I222,9,0)</f>
        <v>0</v>
      </c>
      <c r="AO195" s="86">
        <f>IF(K190=I222,10,0)</f>
        <v>0</v>
      </c>
      <c r="AP195" s="86">
        <f>IF(K192=I222,10,0)</f>
        <v>0</v>
      </c>
      <c r="AQ195" s="86">
        <f>IF(K194=I222,10,0)</f>
        <v>0</v>
      </c>
      <c r="AR195" s="86">
        <f>IF(K196=I222,10,0)</f>
        <v>0</v>
      </c>
      <c r="AS195" s="86">
        <f>IF(K198=I222,10,0)</f>
        <v>0</v>
      </c>
      <c r="AT195" s="86">
        <f>IF(K200=I222,10,0)</f>
        <v>0</v>
      </c>
      <c r="AU195" s="86">
        <f>IF(K202=I222,10,0)</f>
        <v>0</v>
      </c>
      <c r="AV195" s="86">
        <f>IF(K204=I222,10,0)</f>
        <v>0</v>
      </c>
      <c r="AW195" s="86">
        <f>IF(K206=I222,10,0)</f>
        <v>0</v>
      </c>
      <c r="AX195" s="86">
        <f>IF(K208=I222,10,0)</f>
        <v>0</v>
      </c>
      <c r="AY195" s="86">
        <f>IF(K210=I222,10,0)</f>
        <v>0</v>
      </c>
      <c r="AZ195" s="86">
        <f>IF(K212=I222,10,0)</f>
        <v>0</v>
      </c>
      <c r="BA195" s="86">
        <f>IF(K214=I222,10,0)</f>
        <v>0</v>
      </c>
      <c r="BB195" s="86">
        <f>IF(K216=I222,10,0)</f>
        <v>0</v>
      </c>
      <c r="BC195" s="86">
        <f>IF(K218=I222,10,0)</f>
        <v>0</v>
      </c>
      <c r="BD195" s="86">
        <f>IF(K220=I222,10,0)</f>
        <v>0</v>
      </c>
      <c r="BJ195" s="129"/>
    </row>
    <row r="196" spans="2:62" ht="13.5" customHeight="1">
      <c r="B196" s="158"/>
      <c r="C196" s="497" t="str">
        <f>LOOKUP(B206,始祖牛ﾃﾞｰﾀ!$A$6:$A$6335,始祖牛ﾃﾞｰﾀ!$E$6:$E$6335)</f>
        <v>福之国</v>
      </c>
      <c r="D196" s="81"/>
      <c r="E196" s="64"/>
      <c r="F196" s="88"/>
      <c r="G196" s="84"/>
      <c r="H196" s="84"/>
      <c r="I196" s="118"/>
      <c r="J196" s="78"/>
      <c r="K196" s="196" t="str">
        <f>LOOKUP(E194,始祖牛ﾃﾞｰﾀ!$A$6:$A$6335,始祖牛ﾃﾞｰﾀ!$H$6:$H$6335)</f>
        <v>だい９こうじん</v>
      </c>
      <c r="L196" s="117"/>
      <c r="M196" s="191" t="str">
        <f>LOOKUP(E194,始祖牛ﾃﾞｰﾀ!$A$6:$A$6335,始祖牛ﾃﾞｰﾀ!$K$6:$K$6335)</f>
        <v>福徳</v>
      </c>
      <c r="N196" s="83"/>
      <c r="O196" s="83"/>
      <c r="P196" s="83"/>
      <c r="Q196" s="83"/>
      <c r="R196" s="83"/>
      <c r="W196" s="107"/>
      <c r="X196" s="80" t="s">
        <v>108</v>
      </c>
      <c r="Y196" s="86">
        <f>IF(B206=I226,5,0)</f>
        <v>0</v>
      </c>
      <c r="Z196" s="86">
        <f>IF(C198=I226,6,0)</f>
        <v>0</v>
      </c>
      <c r="AA196" s="86">
        <f>IF(E194=I226,7,0)</f>
        <v>0</v>
      </c>
      <c r="AB196" s="86">
        <f>IF(E210=I226,7,0)</f>
        <v>0</v>
      </c>
      <c r="AC196" s="86">
        <f>IF(G192=I226,8,0)</f>
        <v>0</v>
      </c>
      <c r="AD196" s="86">
        <f>IF(G200=I226,8,0)</f>
        <v>0</v>
      </c>
      <c r="AE196" s="86">
        <f>IF(G208=I226,8,0)</f>
        <v>0</v>
      </c>
      <c r="AF196" s="86">
        <f>IF(G216=I226,8,0)</f>
        <v>0</v>
      </c>
      <c r="AG196" s="86">
        <f>IF(I190=I226,9,0)</f>
        <v>0</v>
      </c>
      <c r="AH196" s="86">
        <f>IF(I194=I226,9,0)</f>
        <v>0</v>
      </c>
      <c r="AI196" s="86">
        <f>IF(I198=I226,9,0)</f>
        <v>0</v>
      </c>
      <c r="AJ196" s="86">
        <f>IF(I202=I226,9,0)</f>
        <v>0</v>
      </c>
      <c r="AK196" s="86">
        <f>IF(I206=I226,9,0)</f>
        <v>0</v>
      </c>
      <c r="AL196" s="86">
        <f>IF(I210=I226,9,0)</f>
        <v>0</v>
      </c>
      <c r="AM196" s="86">
        <f>IF(I214=I226,9,0)</f>
        <v>0</v>
      </c>
      <c r="AN196" s="86">
        <f>IF(I218=I226,9,0)</f>
        <v>0</v>
      </c>
      <c r="AO196" s="86">
        <f>IF(K190=I226,10,0)</f>
        <v>0</v>
      </c>
      <c r="AP196" s="86">
        <f>IF(K192=I226,10,0)</f>
        <v>0</v>
      </c>
      <c r="AQ196" s="86">
        <f>IF(K194=I226,10,0)</f>
        <v>0</v>
      </c>
      <c r="AR196" s="86">
        <f>IF(K196=I226,10,0)</f>
        <v>0</v>
      </c>
      <c r="AS196" s="86">
        <f>IF(K198=I226,10,0)</f>
        <v>0</v>
      </c>
      <c r="AT196" s="86">
        <f>IF(K200=I226,10,0)</f>
        <v>0</v>
      </c>
      <c r="AU196" s="86">
        <f>IF(K202=I226,10,0)</f>
        <v>0</v>
      </c>
      <c r="AV196" s="86">
        <f>IF(K204=I226,10,0)</f>
        <v>0</v>
      </c>
      <c r="AW196" s="86">
        <f>IF(K206=I226,10,0)</f>
        <v>0</v>
      </c>
      <c r="AX196" s="86">
        <f>IF(K208=I226,10,0)</f>
        <v>0</v>
      </c>
      <c r="AY196" s="86">
        <f>IF(K210=I226,10,0)</f>
        <v>0</v>
      </c>
      <c r="AZ196" s="86">
        <f>IF(K212=I226,10,0)</f>
        <v>0</v>
      </c>
      <c r="BA196" s="86">
        <f>IF(K214=I226,10,0)</f>
        <v>0</v>
      </c>
      <c r="BB196" s="86">
        <f>IF(K216=I226,10,0)</f>
        <v>0</v>
      </c>
      <c r="BC196" s="86">
        <f>IF(K218=I226,10,0)</f>
        <v>0</v>
      </c>
      <c r="BD196" s="86">
        <f>IF(K220=I226,10,0)</f>
        <v>0</v>
      </c>
      <c r="BJ196" s="129"/>
    </row>
    <row r="197" spans="2:62" ht="13.5" customHeight="1">
      <c r="B197" s="174"/>
      <c r="C197" s="497"/>
      <c r="D197" s="76"/>
      <c r="E197" s="170"/>
      <c r="F197" s="81">
        <v>6</v>
      </c>
      <c r="G197" s="64"/>
      <c r="H197" s="76">
        <v>11</v>
      </c>
      <c r="I197" s="199" t="str">
        <f>LOOKUP(G200,始祖牛ﾃﾞｰﾀ!$A$6:$A$6335,始祖牛ﾃﾞｰﾀ!$E$6:$E$6335)</f>
        <v>第２０平茂</v>
      </c>
      <c r="J197" s="77">
        <v>21</v>
      </c>
      <c r="K197" s="200" t="str">
        <f>LOOKUP(I198,始祖牛ﾃﾞｰﾀ!$A$6:$A$6335,始祖牛ﾃﾞｰﾀ!$E$6:$E$6335)</f>
        <v>気高</v>
      </c>
      <c r="L197" s="225"/>
      <c r="M197" s="91" t="str">
        <f>LOOKUP(K198,始祖牛ﾃﾞｰﾀ!$A$6:$A$6335,始祖牛ﾃﾞｰﾀ!$E$6:$E$6335)</f>
        <v>豊参</v>
      </c>
      <c r="N197" s="83"/>
      <c r="O197" s="83"/>
      <c r="P197" s="83"/>
      <c r="Q197" s="83"/>
      <c r="R197" s="83"/>
      <c r="W197" s="107"/>
      <c r="X197" s="80" t="s">
        <v>109</v>
      </c>
      <c r="Y197" s="86">
        <f>IF(B206=I230,5,0)</f>
        <v>0</v>
      </c>
      <c r="Z197" s="86">
        <f>IF(C198=I230,6,0)</f>
        <v>0</v>
      </c>
      <c r="AA197" s="86">
        <f>IF(E194=I230,7,0)</f>
        <v>0</v>
      </c>
      <c r="AB197" s="86">
        <f>IF(E210=I230,7,0)</f>
        <v>0</v>
      </c>
      <c r="AC197" s="86">
        <f>IF(G192=I230,8,0)</f>
        <v>0</v>
      </c>
      <c r="AD197" s="86">
        <f>IF(G200=I230,8,0)</f>
        <v>0</v>
      </c>
      <c r="AE197" s="86">
        <f>IF(G208=I230,8,0)</f>
        <v>0</v>
      </c>
      <c r="AF197" s="86">
        <f>IF(G216=I230,8,0)</f>
        <v>0</v>
      </c>
      <c r="AG197" s="86">
        <f>IF(I190=I230,9,0)</f>
        <v>0</v>
      </c>
      <c r="AH197" s="86">
        <f>IF(I194=I230,9,0)</f>
        <v>0</v>
      </c>
      <c r="AI197" s="86">
        <f>IF(I198=I230,9,0)</f>
        <v>0</v>
      </c>
      <c r="AJ197" s="86">
        <f>IF(I202=I230,9,0)</f>
        <v>0</v>
      </c>
      <c r="AK197" s="86">
        <f>IF(I206=I230,9,0)</f>
        <v>0</v>
      </c>
      <c r="AL197" s="86">
        <f>IF(I210=I230,9,0)</f>
        <v>0</v>
      </c>
      <c r="AM197" s="86">
        <f>IF(I214=I230,9,0)</f>
        <v>0</v>
      </c>
      <c r="AN197" s="86">
        <f>IF(I218=I230,9,0)</f>
        <v>0</v>
      </c>
      <c r="AO197" s="86">
        <f>IF(K190=I230,10,0)</f>
        <v>0</v>
      </c>
      <c r="AP197" s="86">
        <f>IF(K192=I230,10,0)</f>
        <v>0</v>
      </c>
      <c r="AQ197" s="86">
        <f>IF(K194=I230,10,0)</f>
        <v>0</v>
      </c>
      <c r="AR197" s="86">
        <f>IF(K196=I230,10,0)</f>
        <v>0</v>
      </c>
      <c r="AS197" s="86">
        <f>IF(K198=I230,10,0)</f>
        <v>0</v>
      </c>
      <c r="AT197" s="86">
        <f>IF(K200=I230,10,0)</f>
        <v>0</v>
      </c>
      <c r="AU197" s="86">
        <f>IF(K202=I230,10,0)</f>
        <v>0</v>
      </c>
      <c r="AV197" s="86">
        <f>IF(K204=I230,10,0)</f>
        <v>0</v>
      </c>
      <c r="AW197" s="86">
        <f>IF(K206=I230,10,0)</f>
        <v>0</v>
      </c>
      <c r="AX197" s="86">
        <f>IF(K208=I230,10,0)</f>
        <v>0</v>
      </c>
      <c r="AY197" s="86">
        <f>IF(K210=I230,10,0)</f>
        <v>0</v>
      </c>
      <c r="AZ197" s="86">
        <f>IF(K212=I230,10,0)</f>
        <v>0</v>
      </c>
      <c r="BA197" s="86">
        <f>IF(K214=I230,10,0)</f>
        <v>0</v>
      </c>
      <c r="BB197" s="86">
        <f>IF(K216=I230,10,0)</f>
        <v>0</v>
      </c>
      <c r="BC197" s="86">
        <f>IF(K218=I230,10,0)</f>
        <v>0</v>
      </c>
      <c r="BD197" s="86">
        <f>IF(K220=I230,10,0)</f>
        <v>0</v>
      </c>
      <c r="BJ197" s="129"/>
    </row>
    <row r="198" spans="2:62" ht="13.5" customHeight="1">
      <c r="B198" s="158"/>
      <c r="C198" s="194" t="str">
        <f>LOOKUP(B206,始祖牛ﾃﾞｰﾀ!$A$6:$A$6335,始祖牛ﾃﾞｰﾀ!$D$6:$D$6335)</f>
        <v>ふくのくに</v>
      </c>
      <c r="D198" s="81"/>
      <c r="E198" s="82"/>
      <c r="F198" s="489" t="str">
        <f>LOOKUP(C198,始祖牛ﾃﾞｰﾀ!$A$6:$A$6335,始祖牛ﾃﾞｰﾀ!$G$6:$G$6335)</f>
        <v>福茂</v>
      </c>
      <c r="G198" s="490"/>
      <c r="H198" s="88"/>
      <c r="I198" s="191" t="str">
        <f>LOOKUP(G200,始祖牛ﾃﾞｰﾀ!$A$6:$A$6335,始祖牛ﾃﾞｰﾀ!$D$6:$D$6335)</f>
        <v>だい２０ひらしげ</v>
      </c>
      <c r="J198" s="78"/>
      <c r="K198" s="196" t="str">
        <f>LOOKUP(I198,始祖牛ﾃﾞｰﾀ!$A$6:$A$6335,始祖牛ﾃﾞｰﾀ!$D$6:$D$6335)</f>
        <v>けだか</v>
      </c>
      <c r="L198" s="118"/>
      <c r="M198" s="190" t="str">
        <f>LOOKUP(I198,始祖牛ﾃﾞｰﾀ!$A$6:$A$6335,始祖牛ﾃﾞｰﾀ!$G$6:$G$6335)</f>
        <v>気高</v>
      </c>
      <c r="N198" s="83"/>
      <c r="O198" s="83"/>
      <c r="P198" s="83"/>
      <c r="Q198" s="83"/>
      <c r="R198" s="83"/>
      <c r="W198" s="107"/>
      <c r="X198" s="80" t="s">
        <v>110</v>
      </c>
      <c r="Y198" s="86">
        <f>IF(B206=I234,5,0)</f>
        <v>0</v>
      </c>
      <c r="Z198" s="86">
        <f>IF(C198=I234,6,0)</f>
        <v>0</v>
      </c>
      <c r="AA198" s="86">
        <f>IF(E194=I234,7,0)</f>
        <v>0</v>
      </c>
      <c r="AB198" s="86">
        <f>IF(E210=I234,7,0)</f>
        <v>0</v>
      </c>
      <c r="AC198" s="86">
        <f>IF(G192=I234,8,0)</f>
        <v>0</v>
      </c>
      <c r="AD198" s="86">
        <f>IF(G200=I234,8,0)</f>
        <v>0</v>
      </c>
      <c r="AE198" s="86">
        <f>IF(G208=I234,8,0)</f>
        <v>0</v>
      </c>
      <c r="AF198" s="86">
        <f>IF(G216=I234,8,0)</f>
        <v>0</v>
      </c>
      <c r="AG198" s="86">
        <f>IF(I190=I234,9,0)</f>
        <v>0</v>
      </c>
      <c r="AH198" s="86">
        <f>IF(I194=I234,9,0)</f>
        <v>0</v>
      </c>
      <c r="AI198" s="86">
        <f>IF(I198=I234,9,0)</f>
        <v>0</v>
      </c>
      <c r="AJ198" s="86">
        <f>IF(I202=I234,9,0)</f>
        <v>0</v>
      </c>
      <c r="AK198" s="86">
        <f>IF(I206=I234,9,0)</f>
        <v>0</v>
      </c>
      <c r="AL198" s="86">
        <f>IF(I210=I234,9,0)</f>
        <v>0</v>
      </c>
      <c r="AM198" s="86">
        <f>IF(I214=I234,9,0)</f>
        <v>0</v>
      </c>
      <c r="AN198" s="86">
        <f>IF(I218=I234,9,0)</f>
        <v>0</v>
      </c>
      <c r="AO198" s="86">
        <f>IF(K190=I234,10,0)</f>
        <v>0</v>
      </c>
      <c r="AP198" s="86">
        <f>IF(K192=I234,10,0)</f>
        <v>0</v>
      </c>
      <c r="AQ198" s="86">
        <f>IF(K194=I234,10,0)</f>
        <v>0</v>
      </c>
      <c r="AR198" s="86">
        <f>IF(K196=I234,10,0)</f>
        <v>0</v>
      </c>
      <c r="AS198" s="86">
        <f>IF(K198=I234,10,0)</f>
        <v>0</v>
      </c>
      <c r="AT198" s="86">
        <f>IF(K200=I234,10,0)</f>
        <v>0</v>
      </c>
      <c r="AU198" s="86">
        <f>IF(K202=I234,10,0)</f>
        <v>0</v>
      </c>
      <c r="AV198" s="86">
        <f>IF(K204=I234,10,0)</f>
        <v>0</v>
      </c>
      <c r="AW198" s="86">
        <f>IF(K206=I234,10,0)</f>
        <v>0</v>
      </c>
      <c r="AX198" s="86">
        <f>IF(K208=I234,10,0)</f>
        <v>0</v>
      </c>
      <c r="AY198" s="86">
        <f>IF(K210=I234,10,0)</f>
        <v>0</v>
      </c>
      <c r="AZ198" s="86">
        <f>IF(K212=I234,10,0)</f>
        <v>0</v>
      </c>
      <c r="BA198" s="86">
        <f>IF(K214=I234,10,0)</f>
        <v>0</v>
      </c>
      <c r="BB198" s="86">
        <f>IF(K216=I234,10,0)</f>
        <v>0</v>
      </c>
      <c r="BC198" s="86">
        <f>IF(K218=I234,10,0)</f>
        <v>0</v>
      </c>
      <c r="BD198" s="86">
        <f>IF(K220=I234,10,0)</f>
        <v>0</v>
      </c>
    </row>
    <row r="199" spans="2:62" ht="13.5" customHeight="1">
      <c r="B199" s="158"/>
      <c r="C199" s="82"/>
      <c r="D199" s="81"/>
      <c r="E199" s="82"/>
      <c r="F199" s="489"/>
      <c r="G199" s="490"/>
      <c r="H199" s="82"/>
      <c r="I199" s="118"/>
      <c r="J199" s="77">
        <v>22</v>
      </c>
      <c r="K199" s="200" t="str">
        <f>LOOKUP(G200,始祖牛ﾃﾞｰﾀ!$A$6:$A$6335,始祖牛ﾃﾞｰﾀ!$G$6:$G$6335)</f>
        <v>美福１０</v>
      </c>
      <c r="L199" s="225"/>
      <c r="M199" s="91" t="str">
        <f>LOOKUP(K200,始祖牛ﾃﾞｰﾀ!$A$6:$A$6335,始祖牛ﾃﾞｰﾀ!$E$6:$E$6335)</f>
        <v>森井</v>
      </c>
      <c r="N199" s="83"/>
      <c r="O199" s="83"/>
      <c r="P199" s="83"/>
      <c r="Q199" s="83"/>
      <c r="R199" s="83"/>
      <c r="W199" s="107"/>
      <c r="X199" s="80" t="s">
        <v>111</v>
      </c>
      <c r="Y199" s="86">
        <f>IF(B206=I238,5,0)</f>
        <v>0</v>
      </c>
      <c r="Z199" s="86">
        <f>IF(C198=I238,6,0)</f>
        <v>0</v>
      </c>
      <c r="AA199" s="86">
        <f>IF(E194=I238,7,0)</f>
        <v>0</v>
      </c>
      <c r="AB199" s="86">
        <f>IF(E210=I238,7,0)</f>
        <v>0</v>
      </c>
      <c r="AC199" s="86">
        <f>IF(G192=I238,8,0)</f>
        <v>0</v>
      </c>
      <c r="AD199" s="86">
        <f>IF(G200=I238,8,0)</f>
        <v>0</v>
      </c>
      <c r="AE199" s="86">
        <f>IF(G208=I238,8,0)</f>
        <v>0</v>
      </c>
      <c r="AF199" s="86">
        <f>IF(G216=I238,8,0)</f>
        <v>8</v>
      </c>
      <c r="AG199" s="86">
        <f>IF(I190=I238,9,0)</f>
        <v>0</v>
      </c>
      <c r="AH199" s="86">
        <f>IF(I194=I238,9,0)</f>
        <v>0</v>
      </c>
      <c r="AI199" s="86">
        <f>IF(I198=I238,9,0)</f>
        <v>9</v>
      </c>
      <c r="AJ199" s="86">
        <f>IF(I202=I238,9,0)</f>
        <v>0</v>
      </c>
      <c r="AK199" s="86">
        <f>IF(I206=I238,9,0)</f>
        <v>0</v>
      </c>
      <c r="AL199" s="86">
        <f>IF(I210=I238,9,0)</f>
        <v>0</v>
      </c>
      <c r="AM199" s="86">
        <f>IF(I214=I238,9,0)</f>
        <v>0</v>
      </c>
      <c r="AN199" s="86">
        <f>IF(I218=I238,9,0)</f>
        <v>0</v>
      </c>
      <c r="AO199" s="86">
        <f>IF(K190=I238,10,0)</f>
        <v>0</v>
      </c>
      <c r="AP199" s="86">
        <f>IF(K192=I238,10,0)</f>
        <v>0</v>
      </c>
      <c r="AQ199" s="86">
        <f>IF(K194=I238,10,0)</f>
        <v>0</v>
      </c>
      <c r="AR199" s="86">
        <f>IF(K196=I238,10,0)</f>
        <v>0</v>
      </c>
      <c r="AS199" s="86">
        <f>IF(K198=I238,10,0)</f>
        <v>0</v>
      </c>
      <c r="AT199" s="86">
        <f>IF(K200=I238,10,0)</f>
        <v>0</v>
      </c>
      <c r="AU199" s="86">
        <f>IF(K202=I238,10,0)</f>
        <v>0</v>
      </c>
      <c r="AV199" s="86">
        <f>IF(K204=I238,10,0)</f>
        <v>0</v>
      </c>
      <c r="AW199" s="86">
        <f>IF(K206=I238,10,0)</f>
        <v>0</v>
      </c>
      <c r="AX199" s="86">
        <f>IF(K208=I238,10,0)</f>
        <v>0</v>
      </c>
      <c r="AY199" s="86">
        <f>IF(K210=I238,10,0)</f>
        <v>0</v>
      </c>
      <c r="AZ199" s="86">
        <f>IF(K212=I238,10,0)</f>
        <v>0</v>
      </c>
      <c r="BA199" s="86">
        <f>IF(K214=I238,10,0)</f>
        <v>0</v>
      </c>
      <c r="BB199" s="86">
        <f>IF(K216=I238,10,0)</f>
        <v>0</v>
      </c>
      <c r="BC199" s="86">
        <f>IF(K218=I238,10,0)</f>
        <v>0</v>
      </c>
      <c r="BD199" s="86">
        <f>IF(K220=I238,10,0)</f>
        <v>0</v>
      </c>
    </row>
    <row r="200" spans="2:62" ht="13.5" customHeight="1">
      <c r="B200" s="158"/>
      <c r="C200" s="81"/>
      <c r="D200" s="81"/>
      <c r="E200" s="82"/>
      <c r="F200" s="81"/>
      <c r="G200" s="190" t="str">
        <f>LOOKUP(C198,始祖牛ﾃﾞｰﾀ!$A$6:$A$6335,始祖牛ﾃﾞｰﾀ!$F$6:$F$6335)</f>
        <v>ふくしげ</v>
      </c>
      <c r="H200" s="84"/>
      <c r="I200" s="118"/>
      <c r="J200" s="78"/>
      <c r="K200" s="196" t="str">
        <f>LOOKUP(G200,始祖牛ﾃﾞｰﾀ!$A$6:$A$6335,始祖牛ﾃﾞｰﾀ!$F$6:$F$6335)</f>
        <v>みふく１０</v>
      </c>
      <c r="L200" s="118"/>
      <c r="M200" s="190" t="str">
        <f>LOOKUP(G200,始祖牛ﾃﾞｰﾀ!$A$6:$A$6335,始祖牛ﾃﾞｰﾀ!$I$6:$I$6335)</f>
        <v>第２山栄</v>
      </c>
      <c r="N200" s="83"/>
      <c r="O200" s="83"/>
      <c r="P200" s="83"/>
      <c r="Q200" s="83"/>
      <c r="R200" s="83"/>
      <c r="W200" s="107"/>
      <c r="X200" s="80" t="s">
        <v>112</v>
      </c>
      <c r="Y200" s="86">
        <f>IF(B206=I242,5,0)</f>
        <v>0</v>
      </c>
      <c r="Z200" s="86">
        <f>IF(C198=I242,6,0)</f>
        <v>0</v>
      </c>
      <c r="AA200" s="86">
        <f>IF(E194=I242,7,0)</f>
        <v>0</v>
      </c>
      <c r="AB200" s="86">
        <f>IF(E210=I242,7,0)</f>
        <v>0</v>
      </c>
      <c r="AC200" s="86">
        <f>IF(G192=I242,8,0)</f>
        <v>0</v>
      </c>
      <c r="AD200" s="86">
        <f>IF(G200=I242,8,0)</f>
        <v>0</v>
      </c>
      <c r="AE200" s="86">
        <f>IF(G208=I242,8,0)</f>
        <v>0</v>
      </c>
      <c r="AF200" s="86">
        <f>IF(G216=I242,8,0)</f>
        <v>0</v>
      </c>
      <c r="AG200" s="86">
        <f>IF(I190=I242,9,0)</f>
        <v>0</v>
      </c>
      <c r="AH200" s="86">
        <f>IF(I194=I242,9,0)</f>
        <v>0</v>
      </c>
      <c r="AI200" s="86">
        <f>IF(I198=I242,9,0)</f>
        <v>0</v>
      </c>
      <c r="AJ200" s="86">
        <f>IF(I202=I242,9,0)</f>
        <v>0</v>
      </c>
      <c r="AK200" s="86">
        <f>IF(I206=I242,9,0)</f>
        <v>0</v>
      </c>
      <c r="AL200" s="86">
        <f>IF(I210=I242,9,0)</f>
        <v>0</v>
      </c>
      <c r="AM200" s="86">
        <f>IF(I214=I242,9,0)</f>
        <v>0</v>
      </c>
      <c r="AN200" s="86">
        <f>IF(I218=I242,9,0)</f>
        <v>0</v>
      </c>
      <c r="AO200" s="86">
        <f>IF(K190=I242,10,0)</f>
        <v>0</v>
      </c>
      <c r="AP200" s="86">
        <f>IF(K192=I242,10,0)</f>
        <v>0</v>
      </c>
      <c r="AQ200" s="86">
        <f>IF(K194=I242,10,0)</f>
        <v>0</v>
      </c>
      <c r="AR200" s="86">
        <f>IF(K196=I242,10,0)</f>
        <v>0</v>
      </c>
      <c r="AS200" s="86">
        <f>IF(K198=I242,10,0)</f>
        <v>0</v>
      </c>
      <c r="AT200" s="86">
        <f>IF(K200=I242,10,0)</f>
        <v>0</v>
      </c>
      <c r="AU200" s="86">
        <f>IF(K202=I242,10,0)</f>
        <v>0</v>
      </c>
      <c r="AV200" s="86">
        <f>IF(K204=I242,10,0)</f>
        <v>0</v>
      </c>
      <c r="AW200" s="86">
        <f>IF(K206=I242,10,0)</f>
        <v>0</v>
      </c>
      <c r="AX200" s="86">
        <f>IF(K208=I242,10,0)</f>
        <v>0</v>
      </c>
      <c r="AY200" s="86">
        <f>IF(K210=I242,10,0)</f>
        <v>0</v>
      </c>
      <c r="AZ200" s="86">
        <f>IF(K212=I242,10,0)</f>
        <v>0</v>
      </c>
      <c r="BA200" s="86">
        <f>IF(K214=I242,10,0)</f>
        <v>0</v>
      </c>
      <c r="BB200" s="86">
        <f>IF(K216=I242,10,0)</f>
        <v>0</v>
      </c>
      <c r="BC200" s="86">
        <f>IF(K218=I242,10,0)</f>
        <v>0</v>
      </c>
      <c r="BD200" s="86">
        <f>IF(K220=I242,10,0)</f>
        <v>0</v>
      </c>
    </row>
    <row r="201" spans="2:62" ht="13.5" customHeight="1">
      <c r="B201" s="174"/>
      <c r="C201" s="109"/>
      <c r="D201" s="81"/>
      <c r="E201" s="82"/>
      <c r="F201" s="76"/>
      <c r="G201" s="170"/>
      <c r="H201" s="76">
        <v>12</v>
      </c>
      <c r="I201" s="199" t="str">
        <f>LOOKUP(C198,始祖牛ﾃﾞｰﾀ!$A$6:$A$6335,始祖牛ﾃﾞｰﾀ!$I$6:$I$6335)</f>
        <v>菊安（宮崎）</v>
      </c>
      <c r="J201" s="77">
        <v>23</v>
      </c>
      <c r="K201" s="200" t="str">
        <f>LOOKUP(I202,始祖牛ﾃﾞｰﾀ!$A$6:$A$6335,始祖牛ﾃﾞｰﾀ!$E$6:$E$6335)</f>
        <v>菊茂土井</v>
      </c>
      <c r="L201" s="225"/>
      <c r="M201" s="91" t="str">
        <f>LOOKUP(K202,始祖牛ﾃﾞｰﾀ!$A$6:$A$6335,始祖牛ﾃﾞｰﾀ!$E$6:$E$6335)</f>
        <v>菊則土井</v>
      </c>
      <c r="N201" s="83"/>
      <c r="O201" s="83"/>
      <c r="P201" s="83"/>
      <c r="Q201" s="83"/>
      <c r="R201" s="83"/>
      <c r="W201" s="107"/>
      <c r="X201" s="80" t="s">
        <v>113</v>
      </c>
      <c r="Y201" s="86">
        <f>IF(B206=I246,5,0)</f>
        <v>0</v>
      </c>
      <c r="Z201" s="86">
        <f>IF(C198=I246,6,0)</f>
        <v>0</v>
      </c>
      <c r="AA201" s="86">
        <f>IF(E194=I246,7,0)</f>
        <v>0</v>
      </c>
      <c r="AB201" s="86">
        <f>IF(E210=I246,7,0)</f>
        <v>0</v>
      </c>
      <c r="AC201" s="86">
        <f>IF(G192=I246,8,0)</f>
        <v>8</v>
      </c>
      <c r="AD201" s="86">
        <f>IF(G200=I246,8,0)</f>
        <v>0</v>
      </c>
      <c r="AE201" s="86">
        <f>IF(G208=I246,8,0)</f>
        <v>0</v>
      </c>
      <c r="AF201" s="86">
        <f>IF(G216=I246,8,0)</f>
        <v>0</v>
      </c>
      <c r="AG201" s="86">
        <f>IF(I190=I246,9,0)</f>
        <v>0</v>
      </c>
      <c r="AH201" s="86">
        <f>IF(I194=I246,9,0)</f>
        <v>0</v>
      </c>
      <c r="AI201" s="86">
        <f>IF(I198=I246,9,0)</f>
        <v>0</v>
      </c>
      <c r="AJ201" s="86">
        <f>IF(I202=I246,9,0)</f>
        <v>0</v>
      </c>
      <c r="AK201" s="86">
        <f>IF(I206=I246,9,0)</f>
        <v>0</v>
      </c>
      <c r="AL201" s="86">
        <f>IF(I210=I246,9,0)</f>
        <v>9</v>
      </c>
      <c r="AM201" s="86">
        <f>IF(I214=I246,9,0)</f>
        <v>0</v>
      </c>
      <c r="AN201" s="86">
        <f>IF(I218=I246,9,0)</f>
        <v>0</v>
      </c>
      <c r="AO201" s="86">
        <f>IF(K190=I246,10,0)</f>
        <v>0</v>
      </c>
      <c r="AP201" s="86">
        <f>IF(K192=I246,10,0)</f>
        <v>0</v>
      </c>
      <c r="AQ201" s="86">
        <f>IF(K194=I246,10,0)</f>
        <v>0</v>
      </c>
      <c r="AR201" s="86">
        <f>IF(K196=I246,10,0)</f>
        <v>0</v>
      </c>
      <c r="AS201" s="86">
        <f>IF(K198=I246,10,0)</f>
        <v>0</v>
      </c>
      <c r="AT201" s="86">
        <f>IF(K200=I246,10,0)</f>
        <v>0</v>
      </c>
      <c r="AU201" s="86">
        <f>IF(K202=I246,10,0)</f>
        <v>0</v>
      </c>
      <c r="AV201" s="86">
        <f>IF(K204=I246,10,0)</f>
        <v>0</v>
      </c>
      <c r="AW201" s="86">
        <f>IF(K206=I246,10,0)</f>
        <v>0</v>
      </c>
      <c r="AX201" s="86">
        <f>IF(K208=I246,10,0)</f>
        <v>0</v>
      </c>
      <c r="AY201" s="86">
        <f>IF(K210=I246,10,0)</f>
        <v>0</v>
      </c>
      <c r="AZ201" s="86">
        <f>IF(K212=I246,10,0)</f>
        <v>0</v>
      </c>
      <c r="BA201" s="86">
        <f>IF(K214=I246,10,0)</f>
        <v>0</v>
      </c>
      <c r="BB201" s="86">
        <f>IF(K216=I246,10,0)</f>
        <v>0</v>
      </c>
      <c r="BC201" s="86">
        <f>IF(K218=I246,10,0)</f>
        <v>0</v>
      </c>
      <c r="BD201" s="86">
        <f>IF(K220=I246,10,0)</f>
        <v>0</v>
      </c>
    </row>
    <row r="202" spans="2:62" ht="13.5" customHeight="1">
      <c r="B202" s="158"/>
      <c r="C202" s="81"/>
      <c r="D202" s="81"/>
      <c r="E202" s="82"/>
      <c r="F202" s="81"/>
      <c r="G202" s="82"/>
      <c r="H202" s="88"/>
      <c r="I202" s="191" t="str">
        <f>LOOKUP(C198,始祖牛ﾃﾞｰﾀ!$A$6:$A$6335,始祖牛ﾃﾞｰﾀ!$H$6:$H$6335)</f>
        <v>きくやすみやざき</v>
      </c>
      <c r="J202" s="78"/>
      <c r="K202" s="196" t="str">
        <f>LOOKUP(I202,始祖牛ﾃﾞｰﾀ!$A$6:$A$6335,始祖牛ﾃﾞｰﾀ!$D$6:$D$6335)</f>
        <v>きくしげどい</v>
      </c>
      <c r="L202" s="118"/>
      <c r="M202" s="190" t="str">
        <f>LOOKUP(I202,始祖牛ﾃﾞｰﾀ!$A$6:$A$6335,始祖牛ﾃﾞｰﾀ!$G$6:$G$6335)</f>
        <v>田安土井</v>
      </c>
      <c r="N202" s="83"/>
      <c r="O202" s="83"/>
      <c r="P202" s="83"/>
      <c r="Q202" s="83"/>
      <c r="R202" s="83"/>
      <c r="W202" s="107"/>
      <c r="X202" s="80" t="s">
        <v>114</v>
      </c>
      <c r="Y202" s="86">
        <f>IF(B206=I250,5,0)</f>
        <v>0</v>
      </c>
      <c r="Z202" s="86">
        <f>IF(C198=I250,6,0)</f>
        <v>0</v>
      </c>
      <c r="AA202" s="86">
        <f>IF(E194=I250,7,0)</f>
        <v>0</v>
      </c>
      <c r="AB202" s="86">
        <f>IF(E210=I250,7,0)</f>
        <v>0</v>
      </c>
      <c r="AC202" s="86">
        <f>IF(G192=I250,8,0)</f>
        <v>0</v>
      </c>
      <c r="AD202" s="86">
        <f>IF(G200=I250,8,0)</f>
        <v>0</v>
      </c>
      <c r="AE202" s="86">
        <f>IF(G208=I250,8,0)</f>
        <v>0</v>
      </c>
      <c r="AF202" s="86">
        <f>IF(G216=I250,8,0)</f>
        <v>0</v>
      </c>
      <c r="AG202" s="86">
        <f>IF(I190=I250,9,0)</f>
        <v>0</v>
      </c>
      <c r="AH202" s="86">
        <f>IF(I194=I250,9,0)</f>
        <v>0</v>
      </c>
      <c r="AI202" s="86">
        <f>IF(I198=I250,9,0)</f>
        <v>0</v>
      </c>
      <c r="AJ202" s="86">
        <f>IF(I202=I250,9,0)</f>
        <v>0</v>
      </c>
      <c r="AK202" s="86">
        <f>IF(I206=I250,9,0)</f>
        <v>0</v>
      </c>
      <c r="AL202" s="86">
        <f>IF(I210=I250,9,0)</f>
        <v>0</v>
      </c>
      <c r="AM202" s="86">
        <f>IF(I214=I250,9,0)</f>
        <v>0</v>
      </c>
      <c r="AN202" s="86">
        <f>IF(I218=I250,9,0)</f>
        <v>0</v>
      </c>
      <c r="AO202" s="86">
        <f>IF(K190=I250,10,0)</f>
        <v>0</v>
      </c>
      <c r="AP202" s="86">
        <f>IF(K192=I250,10,0)</f>
        <v>0</v>
      </c>
      <c r="AQ202" s="86">
        <f>IF(K194=I250,10,0)</f>
        <v>0</v>
      </c>
      <c r="AR202" s="86">
        <f>IF(K196=I250,10,0)</f>
        <v>0</v>
      </c>
      <c r="AS202" s="86">
        <f>IF(K198=I250,10,0)</f>
        <v>0</v>
      </c>
      <c r="AT202" s="86">
        <f>IF(K200=I250,10,0)</f>
        <v>0</v>
      </c>
      <c r="AU202" s="86">
        <f>IF(K202=I250,10,0)</f>
        <v>0</v>
      </c>
      <c r="AV202" s="86">
        <f>IF(K204=I250,10,0)</f>
        <v>0</v>
      </c>
      <c r="AW202" s="86">
        <f>IF(K206=I250,10,0)</f>
        <v>0</v>
      </c>
      <c r="AX202" s="86">
        <f>IF(K208=I250,10,0)</f>
        <v>0</v>
      </c>
      <c r="AY202" s="86">
        <f>IF(K210=I250,10,0)</f>
        <v>0</v>
      </c>
      <c r="AZ202" s="86">
        <f>IF(K212=I250,10,0)</f>
        <v>0</v>
      </c>
      <c r="BA202" s="86">
        <f>IF(K214=I250,10,0)</f>
        <v>0</v>
      </c>
      <c r="BB202" s="86">
        <f>IF(K216=I250,10,0)</f>
        <v>0</v>
      </c>
      <c r="BC202" s="86">
        <f>IF(K218=I250,10,0)</f>
        <v>0</v>
      </c>
      <c r="BD202" s="86">
        <f>IF(K220=I250,10,0)</f>
        <v>0</v>
      </c>
    </row>
    <row r="203" spans="2:62" ht="13.5" customHeight="1">
      <c r="B203" s="174"/>
      <c r="C203" s="81"/>
      <c r="D203" s="81"/>
      <c r="E203" s="82"/>
      <c r="F203" s="81"/>
      <c r="G203" s="82"/>
      <c r="H203" s="82"/>
      <c r="I203" s="118"/>
      <c r="J203" s="77">
        <v>24</v>
      </c>
      <c r="K203" s="200" t="str">
        <f>LOOKUP(C198,始祖牛ﾃﾞｰﾀ!$A$6:$A$6335,始祖牛ﾃﾞｰﾀ!$K$6:$K$6335)</f>
        <v>優勝</v>
      </c>
      <c r="L203" s="225"/>
      <c r="M203" s="91" t="str">
        <f>LOOKUP(K204,始祖牛ﾃﾞｰﾀ!$A$6:$A$6335,始祖牛ﾃﾞｰﾀ!$E$6:$E$6335)</f>
        <v>山本</v>
      </c>
      <c r="N203" s="83"/>
      <c r="O203" s="83"/>
      <c r="P203" s="83"/>
      <c r="Q203" s="83"/>
      <c r="R203" s="83"/>
      <c r="W203" s="107"/>
      <c r="X203" s="80" t="s">
        <v>115</v>
      </c>
      <c r="Y203" s="86">
        <f>IF(B206=K222,6,0)</f>
        <v>0</v>
      </c>
      <c r="Z203" s="86">
        <f>IF(C198=K222,7,0)</f>
        <v>0</v>
      </c>
      <c r="AA203" s="86">
        <f>IF(E194=K222,8,0)</f>
        <v>0</v>
      </c>
      <c r="AB203" s="86">
        <f>IF(E210=K222,8,0)</f>
        <v>0</v>
      </c>
      <c r="AC203" s="86">
        <f>IF(G192=K222,9,0)</f>
        <v>0</v>
      </c>
      <c r="AD203" s="86">
        <f>IF(G200=K222,9,0)</f>
        <v>0</v>
      </c>
      <c r="AE203" s="86">
        <f>IF(G208=K222,9,0)</f>
        <v>0</v>
      </c>
      <c r="AF203" s="86">
        <f>IF(G216=K222,9,0)</f>
        <v>0</v>
      </c>
      <c r="AG203" s="86">
        <f>IF(I190=K222,10,0)</f>
        <v>0</v>
      </c>
      <c r="AH203" s="86">
        <f>IF(I194=K222,10,0)</f>
        <v>0</v>
      </c>
      <c r="AI203" s="86">
        <f>IF(I198=K222,10,0)</f>
        <v>0</v>
      </c>
      <c r="AJ203" s="86">
        <f>IF(I202=K222,10,0)</f>
        <v>0</v>
      </c>
      <c r="AK203" s="86">
        <f>IF(I206=K222,10,0)</f>
        <v>0</v>
      </c>
      <c r="AL203" s="86">
        <f>IF(I210=K222,10,0)</f>
        <v>0</v>
      </c>
      <c r="AM203" s="86">
        <f>IF(I214=K222,10,0)</f>
        <v>0</v>
      </c>
      <c r="AN203" s="86">
        <f>IF(I218=K222,10,0)</f>
        <v>0</v>
      </c>
      <c r="AO203" s="86">
        <f>IF(K190=K222,11,0)</f>
        <v>0</v>
      </c>
      <c r="AP203" s="86">
        <f>IF(K192=K222,11,0)</f>
        <v>0</v>
      </c>
      <c r="AQ203" s="86">
        <f>IF(K194=K222,11,0)</f>
        <v>0</v>
      </c>
      <c r="AR203" s="86">
        <f>IF(K196=K222,11,0)</f>
        <v>0</v>
      </c>
      <c r="AS203" s="86">
        <f>IF(K198=K222,11,0)</f>
        <v>0</v>
      </c>
      <c r="AT203" s="86">
        <f>IF(K200=K222,11,0)</f>
        <v>0</v>
      </c>
      <c r="AU203" s="86">
        <f>IF(K202=K222,11,0)</f>
        <v>0</v>
      </c>
      <c r="AV203" s="86">
        <f>IF(K204=K222,11,0)</f>
        <v>0</v>
      </c>
      <c r="AW203" s="86">
        <f>IF(K206=K222,11,0)</f>
        <v>0</v>
      </c>
      <c r="AX203" s="86">
        <f>IF(K208=K222,11,0)</f>
        <v>0</v>
      </c>
      <c r="AY203" s="86">
        <f>IF(K210=K222,11,0)</f>
        <v>0</v>
      </c>
      <c r="AZ203" s="86">
        <f>IF(K212=K222,11,0)</f>
        <v>0</v>
      </c>
      <c r="BA203" s="86">
        <f>IF(K214=K222,11,0)</f>
        <v>0</v>
      </c>
      <c r="BB203" s="86">
        <f>IF(K216=K222,11,0)</f>
        <v>0</v>
      </c>
      <c r="BC203" s="86">
        <f>IF(K218=K222,11,0)</f>
        <v>0</v>
      </c>
      <c r="BD203" s="86">
        <f>IF(K220=K222,11,0)</f>
        <v>0</v>
      </c>
    </row>
    <row r="204" spans="2:62" ht="13.5" customHeight="1">
      <c r="B204" s="491" t="str">
        <f>LOOKUP(B184,始祖牛ﾃﾞｰﾀ!$A$6:$A$6335,始祖牛ﾃﾞｰﾀ!$B$6:$B$6335)</f>
        <v>隆之国</v>
      </c>
      <c r="C204" s="110"/>
      <c r="D204" s="88"/>
      <c r="E204" s="84"/>
      <c r="F204" s="88"/>
      <c r="G204" s="84"/>
      <c r="H204" s="84"/>
      <c r="I204" s="118"/>
      <c r="J204" s="78"/>
      <c r="K204" s="196" t="str">
        <f>LOOKUP(C198,始祖牛ﾃﾞｰﾀ!$A$6:$A$6335,始祖牛ﾃﾞｰﾀ!$J$6:$J$6335)</f>
        <v>ゆうしょう</v>
      </c>
      <c r="L204" s="118"/>
      <c r="M204" s="190" t="str">
        <f>LOOKUP(C198,始祖牛ﾃﾞｰﾀ!$A$6:$A$6335,始祖牛ﾃﾞｰﾀ!$L$6:$L$6335)</f>
        <v>やまもと</v>
      </c>
      <c r="N204" s="83"/>
      <c r="O204" s="83"/>
      <c r="P204" s="83"/>
      <c r="Q204" s="83"/>
      <c r="R204" s="83"/>
      <c r="W204" s="107"/>
      <c r="X204" s="80" t="s">
        <v>116</v>
      </c>
      <c r="Y204" s="86">
        <f>IF(B206=K224,6,0)</f>
        <v>0</v>
      </c>
      <c r="Z204" s="86">
        <f>IF(C198=K224,7,0)</f>
        <v>0</v>
      </c>
      <c r="AA204" s="86">
        <f>IF(E194=K224,8,0)</f>
        <v>0</v>
      </c>
      <c r="AB204" s="86">
        <f>IF(E210=K224,8,0)</f>
        <v>0</v>
      </c>
      <c r="AC204" s="86">
        <f>IF(G192=K224,9,0)</f>
        <v>0</v>
      </c>
      <c r="AD204" s="86">
        <f>IF(G200=K224,9,0)</f>
        <v>0</v>
      </c>
      <c r="AE204" s="86">
        <f>IF(G208=K224,9,0)</f>
        <v>0</v>
      </c>
      <c r="AF204" s="86">
        <f>IF(G216=K224,9,0)</f>
        <v>0</v>
      </c>
      <c r="AG204" s="86">
        <f>IF(I190=K224,10,0)</f>
        <v>0</v>
      </c>
      <c r="AH204" s="86">
        <f>IF(I194=K224,10,0)</f>
        <v>0</v>
      </c>
      <c r="AI204" s="86">
        <f>IF(I198=K224,10,0)</f>
        <v>0</v>
      </c>
      <c r="AJ204" s="86">
        <f>IF(I202=K224,10,0)</f>
        <v>0</v>
      </c>
      <c r="AK204" s="86">
        <f>IF(I206=K224,10,0)</f>
        <v>0</v>
      </c>
      <c r="AL204" s="86">
        <f>IF(I210=K224,10,0)</f>
        <v>0</v>
      </c>
      <c r="AM204" s="86">
        <f>IF(I214=K224,10,0)</f>
        <v>0</v>
      </c>
      <c r="AN204" s="86">
        <f>IF(I218=K224,10,0)</f>
        <v>0</v>
      </c>
      <c r="AO204" s="86">
        <f>IF(K190=K224,11,0)</f>
        <v>0</v>
      </c>
      <c r="AP204" s="86">
        <f>IF(K192=K224,11,0)</f>
        <v>0</v>
      </c>
      <c r="AQ204" s="86">
        <f>IF(K194=K224,11,0)</f>
        <v>0</v>
      </c>
      <c r="AR204" s="86">
        <f>IF(K196=K224,11,0)</f>
        <v>0</v>
      </c>
      <c r="AS204" s="86">
        <f>IF(K198=K224,11,0)</f>
        <v>0</v>
      </c>
      <c r="AT204" s="86">
        <f>IF(K200=K224,11,0)</f>
        <v>0</v>
      </c>
      <c r="AU204" s="86">
        <f>IF(K202=K224,11,0)</f>
        <v>0</v>
      </c>
      <c r="AV204" s="86">
        <f>IF(K204=K224,11,0)</f>
        <v>0</v>
      </c>
      <c r="AW204" s="86">
        <f>IF(K206=K224,11,0)</f>
        <v>0</v>
      </c>
      <c r="AX204" s="86">
        <f>IF(K208=K224,11,0)</f>
        <v>0</v>
      </c>
      <c r="AY204" s="86">
        <f>IF(K210=K224,11,0)</f>
        <v>0</v>
      </c>
      <c r="AZ204" s="86">
        <f>IF(K212=K224,11,0)</f>
        <v>0</v>
      </c>
      <c r="BA204" s="86">
        <f>IF(K214=K224,11,0)</f>
        <v>0</v>
      </c>
      <c r="BB204" s="86">
        <f>IF(K216=K224,11,0)</f>
        <v>0</v>
      </c>
      <c r="BC204" s="86">
        <f>IF(K218=K224,11,0)</f>
        <v>0</v>
      </c>
      <c r="BD204" s="86">
        <f>IF(K220=K224,11,0)</f>
        <v>0</v>
      </c>
      <c r="BJ204" s="132"/>
    </row>
    <row r="205" spans="2:62" ht="13.5" customHeight="1">
      <c r="B205" s="491"/>
      <c r="C205" s="113"/>
      <c r="D205" s="81">
        <v>4</v>
      </c>
      <c r="E205" s="64"/>
      <c r="F205" s="81">
        <v>7</v>
      </c>
      <c r="G205" s="64"/>
      <c r="H205" s="76">
        <v>13</v>
      </c>
      <c r="I205" s="199" t="str">
        <f>LOOKUP(G208,始祖牛ﾃﾞｰﾀ!$A$6:$A$6335,始祖牛ﾃﾞｰﾀ!$E$6:$E$6335)</f>
        <v>美福１０</v>
      </c>
      <c r="J205" s="77">
        <v>25</v>
      </c>
      <c r="K205" s="200" t="str">
        <f>LOOKUP(I206,始祖牛ﾃﾞｰﾀ!$A$6:$A$6335,始祖牛ﾃﾞｰﾀ!$E$6:$E$6335)</f>
        <v>森井</v>
      </c>
      <c r="L205" s="225"/>
      <c r="M205" s="91" t="str">
        <f>LOOKUP(K206,始祖牛ﾃﾞｰﾀ!$A$6:$A$6335,始祖牛ﾃﾞｰﾀ!$E$6:$E$6335)</f>
        <v>気高</v>
      </c>
      <c r="N205" s="83"/>
      <c r="O205" s="83"/>
      <c r="P205" s="83"/>
      <c r="Q205" s="83"/>
      <c r="R205" s="83"/>
      <c r="W205" s="107"/>
      <c r="X205" s="80" t="s">
        <v>117</v>
      </c>
      <c r="Y205" s="86">
        <f>IF(B206=K226,6,0)</f>
        <v>0</v>
      </c>
      <c r="Z205" s="86">
        <f>IF(C198=K226,7,0)</f>
        <v>0</v>
      </c>
      <c r="AA205" s="86">
        <f>IF(E194=K226,8,0)</f>
        <v>0</v>
      </c>
      <c r="AB205" s="86">
        <f>IF(E210=K226,8,0)</f>
        <v>0</v>
      </c>
      <c r="AC205" s="86">
        <f>IF(G192=K226,9,0)</f>
        <v>0</v>
      </c>
      <c r="AD205" s="86">
        <f>IF(G200=K226,9,0)</f>
        <v>0</v>
      </c>
      <c r="AE205" s="86">
        <f>IF(G208=K226,9,0)</f>
        <v>0</v>
      </c>
      <c r="AF205" s="86">
        <f>IF(G216=K226,9,0)</f>
        <v>0</v>
      </c>
      <c r="AG205" s="86">
        <f>IF(I190=K226,10,0)</f>
        <v>0</v>
      </c>
      <c r="AH205" s="86">
        <f>IF(I194=K226,10,0)</f>
        <v>0</v>
      </c>
      <c r="AI205" s="86">
        <f>IF(I198=K226,10,0)</f>
        <v>0</v>
      </c>
      <c r="AJ205" s="86">
        <f>IF(I202=K226,10,0)</f>
        <v>0</v>
      </c>
      <c r="AK205" s="86">
        <f>IF(I206=K226,10,0)</f>
        <v>0</v>
      </c>
      <c r="AL205" s="86">
        <f>IF(I210=K226,10,0)</f>
        <v>0</v>
      </c>
      <c r="AM205" s="86">
        <f>IF(I214=K226,10,0)</f>
        <v>0</v>
      </c>
      <c r="AN205" s="86">
        <f>IF(I218=K226,10,0)</f>
        <v>0</v>
      </c>
      <c r="AO205" s="86">
        <f>IF(K190=K226,11,0)</f>
        <v>0</v>
      </c>
      <c r="AP205" s="86">
        <f>IF(K192=K226,11,0)</f>
        <v>0</v>
      </c>
      <c r="AQ205" s="86">
        <f>IF(K194=K226,11,0)</f>
        <v>0</v>
      </c>
      <c r="AR205" s="86">
        <f>IF(K196=K226,11,0)</f>
        <v>0</v>
      </c>
      <c r="AS205" s="86">
        <f>IF(K198=K226,11,0)</f>
        <v>0</v>
      </c>
      <c r="AT205" s="86">
        <f>IF(K200=K226,11,0)</f>
        <v>0</v>
      </c>
      <c r="AU205" s="86">
        <f>IF(K202=K226,11,0)</f>
        <v>0</v>
      </c>
      <c r="AV205" s="86">
        <f>IF(K204=K226,11,0)</f>
        <v>0</v>
      </c>
      <c r="AW205" s="86">
        <f>IF(K206=K226,11,0)</f>
        <v>0</v>
      </c>
      <c r="AX205" s="86">
        <f>IF(K208=K226,11,0)</f>
        <v>0</v>
      </c>
      <c r="AY205" s="86">
        <f>IF(K210=K226,11,0)</f>
        <v>0</v>
      </c>
      <c r="AZ205" s="86">
        <f>IF(K212=K226,11,0)</f>
        <v>0</v>
      </c>
      <c r="BA205" s="86">
        <f>IF(K214=K226,11,0)</f>
        <v>0</v>
      </c>
      <c r="BB205" s="86">
        <f>IF(K216=K226,11,0)</f>
        <v>0</v>
      </c>
      <c r="BC205" s="86">
        <f>IF(K218=K226,11,0)</f>
        <v>0</v>
      </c>
      <c r="BD205" s="86">
        <f>IF(K220=K226,11,0)</f>
        <v>0</v>
      </c>
      <c r="BJ205" s="129"/>
    </row>
    <row r="206" spans="2:62" ht="13.5" customHeight="1">
      <c r="B206" s="193" t="str">
        <f>LOOKUP(B184,始祖牛ﾃﾞｰﾀ!$A$6:$A$6335,始祖牛ﾃﾞｰﾀ!$A$6:$A$6335)</f>
        <v>たかのくに</v>
      </c>
      <c r="C206" s="82"/>
      <c r="D206" s="81"/>
      <c r="E206" s="83"/>
      <c r="F206" s="489" t="str">
        <f>LOOKUP(E210,始祖牛ﾃﾞｰﾀ!$A$6:$A$6335,始祖牛ﾃﾞｰﾀ!$E$6:$E$6335)</f>
        <v>隆美</v>
      </c>
      <c r="G206" s="490"/>
      <c r="H206" s="88"/>
      <c r="I206" s="191" t="str">
        <f>LOOKUP(G208,始祖牛ﾃﾞｰﾀ!$A$6:$A$6335,始祖牛ﾃﾞｰﾀ!$D$6:$D$6335)</f>
        <v>みふく１０</v>
      </c>
      <c r="J206" s="78"/>
      <c r="K206" s="196" t="str">
        <f>LOOKUP(I206,始祖牛ﾃﾞｰﾀ!$A$6:$A$6335,始祖牛ﾃﾞｰﾀ!$D$6:$D$6335)</f>
        <v>もりい</v>
      </c>
      <c r="L206" s="118"/>
      <c r="M206" s="190" t="str">
        <f>LOOKUP(I206,始祖牛ﾃﾞｰﾀ!$A$6:$A$6335,始祖牛ﾃﾞｰﾀ!$G$6:$G$6335)</f>
        <v>勝春</v>
      </c>
      <c r="N206" s="83"/>
      <c r="O206" s="83"/>
      <c r="P206" s="83"/>
      <c r="Q206" s="83"/>
      <c r="R206" s="83"/>
      <c r="W206" s="107"/>
      <c r="X206" s="80" t="s">
        <v>118</v>
      </c>
      <c r="Y206" s="86">
        <f>IF(B206=K228,6,0)</f>
        <v>0</v>
      </c>
      <c r="Z206" s="86">
        <f>IF(C198=K228,7,0)</f>
        <v>0</v>
      </c>
      <c r="AA206" s="86">
        <f>IF(E194=K228,8,0)</f>
        <v>0</v>
      </c>
      <c r="AB206" s="86">
        <f>IF(E210=K228,8,0)</f>
        <v>0</v>
      </c>
      <c r="AC206" s="86">
        <f>IF(G192=K228,9,0)</f>
        <v>0</v>
      </c>
      <c r="AD206" s="86">
        <f>IF(G200=K228,9,0)</f>
        <v>0</v>
      </c>
      <c r="AE206" s="86">
        <f>IF(G208=K228,9,0)</f>
        <v>0</v>
      </c>
      <c r="AF206" s="86">
        <f>IF(G216=K228,9,0)</f>
        <v>0</v>
      </c>
      <c r="AG206" s="86">
        <f>IF(I190=K228,10,0)</f>
        <v>0</v>
      </c>
      <c r="AH206" s="86">
        <f>IF(I194=K228,10,0)</f>
        <v>0</v>
      </c>
      <c r="AI206" s="86">
        <f>IF(I198=K228,10,0)</f>
        <v>0</v>
      </c>
      <c r="AJ206" s="86">
        <f>IF(I202=K228,10,0)</f>
        <v>0</v>
      </c>
      <c r="AK206" s="86">
        <f>IF(I206=K228,10,0)</f>
        <v>0</v>
      </c>
      <c r="AL206" s="86">
        <f>IF(I210=K228,10,0)</f>
        <v>0</v>
      </c>
      <c r="AM206" s="86">
        <f>IF(I214=K228,10,0)</f>
        <v>0</v>
      </c>
      <c r="AN206" s="86">
        <f>IF(I218=K228,10,0)</f>
        <v>0</v>
      </c>
      <c r="AO206" s="86">
        <f>IF(K190=K228,11,0)</f>
        <v>0</v>
      </c>
      <c r="AP206" s="86">
        <f>IF(K192=K228,11,0)</f>
        <v>0</v>
      </c>
      <c r="AQ206" s="86">
        <f>IF(K194=K228,11,0)</f>
        <v>0</v>
      </c>
      <c r="AR206" s="86">
        <f>IF(K196=K228,11,0)</f>
        <v>0</v>
      </c>
      <c r="AS206" s="86">
        <f>IF(K198=K228,11,0)</f>
        <v>0</v>
      </c>
      <c r="AT206" s="86">
        <f>IF(K200=K228,11,0)</f>
        <v>0</v>
      </c>
      <c r="AU206" s="86">
        <f>IF(K202=K228,11,0)</f>
        <v>0</v>
      </c>
      <c r="AV206" s="86">
        <f>IF(K204=K228,11,0)</f>
        <v>0</v>
      </c>
      <c r="AW206" s="86">
        <f>IF(K206=K228,11,0)</f>
        <v>0</v>
      </c>
      <c r="AX206" s="86">
        <f>IF(K208=K228,11,0)</f>
        <v>0</v>
      </c>
      <c r="AY206" s="86">
        <f>IF(K210=K228,11,0)</f>
        <v>0</v>
      </c>
      <c r="AZ206" s="86">
        <f>IF(K212=K228,11,0)</f>
        <v>0</v>
      </c>
      <c r="BA206" s="86">
        <f>IF(K214=K228,11,0)</f>
        <v>0</v>
      </c>
      <c r="BB206" s="86">
        <f>IF(K216=K228,11,0)</f>
        <v>0</v>
      </c>
      <c r="BC206" s="86">
        <f>IF(K218=K228,11,0)</f>
        <v>0</v>
      </c>
      <c r="BD206" s="86">
        <f>IF(K220=K228,11,0)</f>
        <v>0</v>
      </c>
      <c r="BJ206" s="129"/>
    </row>
    <row r="207" spans="2:62" ht="13.5" customHeight="1">
      <c r="B207" s="158"/>
      <c r="C207" s="82"/>
      <c r="E207" s="214"/>
      <c r="F207" s="489"/>
      <c r="G207" s="490"/>
      <c r="H207" s="82"/>
      <c r="I207" s="118"/>
      <c r="J207" s="77">
        <v>26</v>
      </c>
      <c r="K207" s="200" t="str">
        <f>LOOKUP(G208,始祖牛ﾃﾞｰﾀ!$A$6:$A$6335,始祖牛ﾃﾞｰﾀ!$G$6:$G$6335)</f>
        <v>隆信</v>
      </c>
      <c r="L207" s="225"/>
      <c r="M207" s="91" t="str">
        <f>LOOKUP(K208,始祖牛ﾃﾞｰﾀ!$A$6:$A$6335,始祖牛ﾃﾞｰﾀ!$E$6:$E$6335)</f>
        <v>高峰</v>
      </c>
      <c r="N207" s="83"/>
      <c r="O207" s="83"/>
      <c r="P207" s="83"/>
      <c r="Q207" s="83"/>
      <c r="R207" s="83"/>
      <c r="W207" s="107"/>
      <c r="X207" s="80" t="s">
        <v>119</v>
      </c>
      <c r="Y207" s="86">
        <f>IF(B206=K230,6,0)</f>
        <v>0</v>
      </c>
      <c r="Z207" s="86">
        <f>IF(C198=K230,7,0)</f>
        <v>0</v>
      </c>
      <c r="AA207" s="86">
        <f>IF(E194=K230,8,0)</f>
        <v>0</v>
      </c>
      <c r="AB207" s="86">
        <f>IF(E210=K230,8,0)</f>
        <v>0</v>
      </c>
      <c r="AC207" s="86">
        <f>IF(G192=K230,9,0)</f>
        <v>0</v>
      </c>
      <c r="AD207" s="86">
        <f>IF(G200=K230,9,0)</f>
        <v>0</v>
      </c>
      <c r="AE207" s="86">
        <f>IF(G208=K230,9,0)</f>
        <v>0</v>
      </c>
      <c r="AF207" s="86">
        <f>IF(G216=K230,9,0)</f>
        <v>0</v>
      </c>
      <c r="AG207" s="86">
        <f>IF(I190=K230,10,0)</f>
        <v>0</v>
      </c>
      <c r="AH207" s="86">
        <f>IF(I194=K230,10,0)</f>
        <v>0</v>
      </c>
      <c r="AI207" s="86">
        <f>IF(I198=K230,10,0)</f>
        <v>0</v>
      </c>
      <c r="AJ207" s="86">
        <f>IF(I202=K230,10,0)</f>
        <v>0</v>
      </c>
      <c r="AK207" s="86">
        <f>IF(I206=K230,10,0)</f>
        <v>0</v>
      </c>
      <c r="AL207" s="86">
        <f>IF(I210=K230,10,0)</f>
        <v>0</v>
      </c>
      <c r="AM207" s="86">
        <f>IF(I214=K230,10,0)</f>
        <v>0</v>
      </c>
      <c r="AN207" s="86">
        <f>IF(I218=K230,10,0)</f>
        <v>0</v>
      </c>
      <c r="AO207" s="86">
        <f>IF(K190=K230,11,0)</f>
        <v>0</v>
      </c>
      <c r="AP207" s="86">
        <f>IF(K192=K230,11,0)</f>
        <v>0</v>
      </c>
      <c r="AQ207" s="86">
        <f>IF(K194=K230,11,0)</f>
        <v>0</v>
      </c>
      <c r="AR207" s="86">
        <f>IF(K196=K230,11,0)</f>
        <v>0</v>
      </c>
      <c r="AS207" s="86">
        <f>IF(K198=K230,11,0)</f>
        <v>0</v>
      </c>
      <c r="AT207" s="86">
        <f>IF(K200=K230,11,0)</f>
        <v>0</v>
      </c>
      <c r="AU207" s="86">
        <f>IF(K202=K230,11,0)</f>
        <v>0</v>
      </c>
      <c r="AV207" s="86">
        <f>IF(K204=K230,11,0)</f>
        <v>0</v>
      </c>
      <c r="AW207" s="86">
        <f>IF(K206=K230,11,0)</f>
        <v>0</v>
      </c>
      <c r="AX207" s="86">
        <f>IF(K208=K230,11,0)</f>
        <v>0</v>
      </c>
      <c r="AY207" s="86">
        <f>IF(K210=K230,11,0)</f>
        <v>0</v>
      </c>
      <c r="AZ207" s="86">
        <f>IF(K212=K230,11,0)</f>
        <v>0</v>
      </c>
      <c r="BA207" s="86">
        <f>IF(K214=K230,11,0)</f>
        <v>0</v>
      </c>
      <c r="BB207" s="86">
        <f>IF(K216=K230,11,0)</f>
        <v>0</v>
      </c>
      <c r="BC207" s="86">
        <f>IF(K218=K230,11,0)</f>
        <v>0</v>
      </c>
      <c r="BD207" s="86">
        <f>IF(K220=K230,11,0)</f>
        <v>0</v>
      </c>
      <c r="BJ207" s="129"/>
    </row>
    <row r="208" spans="2:62" ht="13.5" customHeight="1">
      <c r="B208" s="158"/>
      <c r="C208" s="82"/>
      <c r="D208" s="489" t="str">
        <f>LOOKUP(B206,始祖牛ﾃﾞｰﾀ!$A$6:$A$6335,始祖牛ﾃﾞｰﾀ!$G$6:$G$6335)</f>
        <v>隆桜</v>
      </c>
      <c r="E208" s="490"/>
      <c r="F208" s="81"/>
      <c r="G208" s="190" t="str">
        <f>LOOKUP(E210,始祖牛ﾃﾞｰﾀ!$A$6:$A$6335,始祖牛ﾃﾞｰﾀ!$D$6:$D$6335)</f>
        <v>たかみ</v>
      </c>
      <c r="H208" s="84"/>
      <c r="I208" s="118"/>
      <c r="J208" s="78"/>
      <c r="K208" s="196" t="str">
        <f>LOOKUP(G208,始祖牛ﾃﾞｰﾀ!$A$6:$A$6335,始祖牛ﾃﾞｰﾀ!$F$6:$F$6335)</f>
        <v>たかしん</v>
      </c>
      <c r="L208" s="118"/>
      <c r="M208" s="190" t="str">
        <f>LOOKUP(G208,始祖牛ﾃﾞｰﾀ!$A$6:$A$6335,始祖牛ﾃﾞｰﾀ!$I$6:$I$6335)</f>
        <v>栄昇</v>
      </c>
      <c r="N208" s="83"/>
      <c r="O208" s="83"/>
      <c r="P208" s="83"/>
      <c r="Q208" s="83"/>
      <c r="R208" s="83"/>
      <c r="W208" s="107"/>
      <c r="X208" s="80" t="s">
        <v>120</v>
      </c>
      <c r="Y208" s="86">
        <f>IF(B206=K232,6,0)</f>
        <v>0</v>
      </c>
      <c r="Z208" s="86">
        <f>IF(C198=K232,7,0)</f>
        <v>0</v>
      </c>
      <c r="AA208" s="86">
        <f>IF(E194=K232,8,0)</f>
        <v>0</v>
      </c>
      <c r="AB208" s="86">
        <f>IF(E210=K232,8,0)</f>
        <v>0</v>
      </c>
      <c r="AC208" s="86">
        <f>IF(G192=K232,9,0)</f>
        <v>0</v>
      </c>
      <c r="AD208" s="86">
        <f>IF(G200=K232,9,0)</f>
        <v>0</v>
      </c>
      <c r="AE208" s="86">
        <f>IF(G208=K232,9,0)</f>
        <v>0</v>
      </c>
      <c r="AF208" s="86">
        <f>IF(G216=K232,9,0)</f>
        <v>0</v>
      </c>
      <c r="AG208" s="86">
        <f>IF(I190=K232,10,0)</f>
        <v>0</v>
      </c>
      <c r="AH208" s="86">
        <f>IF(I194=K232,10,0)</f>
        <v>0</v>
      </c>
      <c r="AI208" s="86">
        <f>IF(I198=K232,10,0)</f>
        <v>0</v>
      </c>
      <c r="AJ208" s="86">
        <f>IF(I202=K232,10,0)</f>
        <v>0</v>
      </c>
      <c r="AK208" s="86">
        <f>IF(I206=K232,10,0)</f>
        <v>0</v>
      </c>
      <c r="AL208" s="86">
        <f>IF(I210=K232,10,0)</f>
        <v>0</v>
      </c>
      <c r="AM208" s="86">
        <f>IF(I214=K232,10,0)</f>
        <v>0</v>
      </c>
      <c r="AN208" s="86">
        <f>IF(I218=K232,10,0)</f>
        <v>0</v>
      </c>
      <c r="AO208" s="86">
        <f>IF(K190=K232,11,0)</f>
        <v>0</v>
      </c>
      <c r="AP208" s="86">
        <f>IF(K192=K232,11,0)</f>
        <v>0</v>
      </c>
      <c r="AQ208" s="86">
        <f>IF(K194=K232,11,0)</f>
        <v>0</v>
      </c>
      <c r="AR208" s="86">
        <f>IF(K196=K232,11,0)</f>
        <v>0</v>
      </c>
      <c r="AS208" s="86">
        <f>IF(K198=K232,11,0)</f>
        <v>0</v>
      </c>
      <c r="AT208" s="86">
        <f>IF(K200=K232,11,0)</f>
        <v>0</v>
      </c>
      <c r="AU208" s="86">
        <f>IF(K202=K232,11,0)</f>
        <v>0</v>
      </c>
      <c r="AV208" s="86">
        <f>IF(K204=K232,11,0)</f>
        <v>0</v>
      </c>
      <c r="AW208" s="86">
        <f>IF(K206=K232,11,0)</f>
        <v>0</v>
      </c>
      <c r="AX208" s="86">
        <f>IF(K208=K232,11,0)</f>
        <v>0</v>
      </c>
      <c r="AY208" s="86">
        <f>IF(K210=K232,11,0)</f>
        <v>0</v>
      </c>
      <c r="AZ208" s="86">
        <f>IF(K212=K232,11,0)</f>
        <v>0</v>
      </c>
      <c r="BA208" s="86">
        <f>IF(K214=K232,11,0)</f>
        <v>0</v>
      </c>
      <c r="BB208" s="86">
        <f>IF(K216=K232,11,0)</f>
        <v>0</v>
      </c>
      <c r="BC208" s="86">
        <f>IF(K218=K232,11,0)</f>
        <v>0</v>
      </c>
      <c r="BD208" s="86">
        <f>IF(K220=K232,11,0)</f>
        <v>0</v>
      </c>
    </row>
    <row r="209" spans="2:64" ht="13.5" customHeight="1">
      <c r="B209" s="158"/>
      <c r="C209" s="82"/>
      <c r="D209" s="489"/>
      <c r="E209" s="490"/>
      <c r="F209" s="76"/>
      <c r="G209" s="170"/>
      <c r="H209" s="76">
        <v>14</v>
      </c>
      <c r="I209" s="199" t="str">
        <f>LOOKUP(E210,始祖牛ﾃﾞｰﾀ!$A$6:$A$6335,始祖牛ﾃﾞｰﾀ!$G$6:$G$6335)</f>
        <v>第７糸桜</v>
      </c>
      <c r="J209" s="77">
        <v>27</v>
      </c>
      <c r="K209" s="200" t="str">
        <f>LOOKUP(I210,始祖牛ﾃﾞｰﾀ!$A$6:$A$6335,始祖牛ﾃﾞｰﾀ!$E$6:$E$6335)</f>
        <v>第１４茂</v>
      </c>
      <c r="L209" s="225"/>
      <c r="M209" s="91" t="str">
        <f>LOOKUP(K210,始祖牛ﾃﾞｰﾀ!$A$6:$A$6335,始祖牛ﾃﾞｰﾀ!$E$6:$E$6335)</f>
        <v>第６藤盛</v>
      </c>
      <c r="N209" s="83"/>
      <c r="O209" s="83"/>
      <c r="P209" s="83"/>
      <c r="Q209" s="83"/>
      <c r="R209" s="83"/>
      <c r="W209" s="63"/>
      <c r="X209" s="80" t="s">
        <v>121</v>
      </c>
      <c r="Y209" s="86">
        <f>IF(B206=K234,6,0)</f>
        <v>0</v>
      </c>
      <c r="Z209" s="86">
        <f>IF(C198=K234,7,0)</f>
        <v>0</v>
      </c>
      <c r="AA209" s="86">
        <f>IF(E194=K234,8,0)</f>
        <v>0</v>
      </c>
      <c r="AB209" s="86">
        <f>IF(E210=K234,8,0)</f>
        <v>0</v>
      </c>
      <c r="AC209" s="86">
        <f>IF(G192=K234,9,0)</f>
        <v>0</v>
      </c>
      <c r="AD209" s="86">
        <f>IF(G200=K234,9,0)</f>
        <v>0</v>
      </c>
      <c r="AE209" s="86">
        <f>IF(G208=K234,9,0)</f>
        <v>0</v>
      </c>
      <c r="AF209" s="86">
        <f>IF(G216=K234,9,0)</f>
        <v>0</v>
      </c>
      <c r="AG209" s="86">
        <f>IF(I190=K234,10,0)</f>
        <v>10</v>
      </c>
      <c r="AH209" s="86">
        <f>IF(I194=K234,10,0)</f>
        <v>0</v>
      </c>
      <c r="AI209" s="86">
        <f>IF(I198=K234,10,0)</f>
        <v>0</v>
      </c>
      <c r="AJ209" s="86">
        <f>IF(I202=K234,10,0)</f>
        <v>0</v>
      </c>
      <c r="AK209" s="86">
        <f>IF(I206=K234,10,0)</f>
        <v>0</v>
      </c>
      <c r="AL209" s="86">
        <f>IF(I210=K234,10,0)</f>
        <v>0</v>
      </c>
      <c r="AM209" s="86">
        <f>IF(I214=K234,10,0)</f>
        <v>0</v>
      </c>
      <c r="AN209" s="86">
        <f>IF(I218=K234,10,0)</f>
        <v>0</v>
      </c>
      <c r="AO209" s="86">
        <f>IF(K190=K234,11,0)</f>
        <v>0</v>
      </c>
      <c r="AP209" s="86">
        <f>IF(K192=K234,11,0)</f>
        <v>0</v>
      </c>
      <c r="AQ209" s="86">
        <f>IF(K194=K234,11,0)</f>
        <v>0</v>
      </c>
      <c r="AR209" s="86">
        <f>IF(K196=K234,11,0)</f>
        <v>0</v>
      </c>
      <c r="AS209" s="86">
        <f>IF(K198=K234,11,0)</f>
        <v>0</v>
      </c>
      <c r="AT209" s="86">
        <f>IF(K200=K234,11,0)</f>
        <v>0</v>
      </c>
      <c r="AU209" s="86">
        <f>IF(K202=K234,11,0)</f>
        <v>0</v>
      </c>
      <c r="AV209" s="86">
        <f>IF(K204=K234,11,0)</f>
        <v>0</v>
      </c>
      <c r="AW209" s="86">
        <f>IF(K206=K234,11,0)</f>
        <v>0</v>
      </c>
      <c r="AX209" s="86">
        <f>IF(K208=K234,11,0)</f>
        <v>0</v>
      </c>
      <c r="AY209" s="86">
        <f>IF(K210=K234,11,0)</f>
        <v>11</v>
      </c>
      <c r="AZ209" s="86">
        <f>IF(K212=K234,11,0)</f>
        <v>0</v>
      </c>
      <c r="BA209" s="86">
        <f>IF(K214=K234,11,0)</f>
        <v>0</v>
      </c>
      <c r="BB209" s="86">
        <f>IF(K216=K234,11,0)</f>
        <v>0</v>
      </c>
      <c r="BC209" s="86">
        <f>IF(K218=K234,11,0)</f>
        <v>0</v>
      </c>
      <c r="BD209" s="86">
        <f>IF(K220=K234,11,0)</f>
        <v>0</v>
      </c>
    </row>
    <row r="210" spans="2:64" ht="13.5" customHeight="1">
      <c r="B210" s="158"/>
      <c r="C210" s="81"/>
      <c r="D210" s="81"/>
      <c r="E210" s="195" t="str">
        <f>LOOKUP(B206,始祖牛ﾃﾞｰﾀ!$A$6:$A$6335,始祖牛ﾃﾞｰﾀ!$F$6:$F$6335)</f>
        <v>たかざくら</v>
      </c>
      <c r="F210" s="81"/>
      <c r="G210" s="82"/>
      <c r="H210" s="88"/>
      <c r="I210" s="191" t="str">
        <f>LOOKUP(E210,始祖牛ﾃﾞｰﾀ!$A$6:$A$6335,始祖牛ﾃﾞｰﾀ!$F$6:$F$6335)</f>
        <v>だい７いとざくら</v>
      </c>
      <c r="J210" s="78"/>
      <c r="K210" s="196" t="str">
        <f>LOOKUP(I210,始祖牛ﾃﾞｰﾀ!$A$6:$A$6335,始祖牛ﾃﾞｰﾀ!$D$6:$D$6335)</f>
        <v>だい１４しげる</v>
      </c>
      <c r="L210" s="118"/>
      <c r="M210" s="190" t="str">
        <f>LOOKUP(I210,始祖牛ﾃﾞｰﾀ!$A$6:$A$6335,始祖牛ﾃﾞｰﾀ!$G$6:$G$6335)</f>
        <v>城松</v>
      </c>
      <c r="N210" s="83"/>
      <c r="O210" s="83"/>
      <c r="P210" s="83"/>
      <c r="Q210" s="83"/>
      <c r="R210" s="83"/>
      <c r="X210" s="80" t="s">
        <v>122</v>
      </c>
      <c r="Y210" s="86">
        <f>IF(B206=K236,6,0)</f>
        <v>0</v>
      </c>
      <c r="Z210" s="86">
        <f>IF(C198=K236,7,0)</f>
        <v>0</v>
      </c>
      <c r="AA210" s="86">
        <f>IF(E194=K236,8,0)</f>
        <v>0</v>
      </c>
      <c r="AB210" s="86">
        <f>IF(E210=K236,8,0)</f>
        <v>0</v>
      </c>
      <c r="AC210" s="86">
        <f>IF(G192=K236,9,0)</f>
        <v>0</v>
      </c>
      <c r="AD210" s="86">
        <f>IF(G200=K236,9,0)</f>
        <v>0</v>
      </c>
      <c r="AE210" s="86">
        <f>IF(G208=K236,9,0)</f>
        <v>0</v>
      </c>
      <c r="AF210" s="86">
        <f>IF(G216=K236,9,0)</f>
        <v>0</v>
      </c>
      <c r="AG210" s="86">
        <f>IF(I190=K236,10,0)</f>
        <v>0</v>
      </c>
      <c r="AH210" s="86">
        <f>IF(I194=K236,10,0)</f>
        <v>10</v>
      </c>
      <c r="AI210" s="86">
        <f>IF(I198=K236,10,0)</f>
        <v>0</v>
      </c>
      <c r="AJ210" s="86">
        <f>IF(I202=K236,10,0)</f>
        <v>0</v>
      </c>
      <c r="AK210" s="86">
        <f>IF(I206=K236,10,0)</f>
        <v>0</v>
      </c>
      <c r="AL210" s="86">
        <f>IF(I210=K236,10,0)</f>
        <v>0</v>
      </c>
      <c r="AM210" s="86">
        <f>IF(I214=K236,10,0)</f>
        <v>0</v>
      </c>
      <c r="AN210" s="86">
        <f>IF(I218=K236,10,0)</f>
        <v>0</v>
      </c>
      <c r="AO210" s="86">
        <f>IF(K190=K236,11,0)</f>
        <v>0</v>
      </c>
      <c r="AP210" s="86">
        <f>IF(K192=K236,11,0)</f>
        <v>0</v>
      </c>
      <c r="AQ210" s="86">
        <f>IF(K194=K236,11,0)</f>
        <v>0</v>
      </c>
      <c r="AR210" s="86">
        <f>IF(K196=K236,11,0)</f>
        <v>0</v>
      </c>
      <c r="AS210" s="86">
        <f>IF(K198=K236,11,0)</f>
        <v>0</v>
      </c>
      <c r="AT210" s="86">
        <f>IF(K200=K236,11,0)</f>
        <v>0</v>
      </c>
      <c r="AU210" s="86">
        <f>IF(K202=K236,11,0)</f>
        <v>0</v>
      </c>
      <c r="AV210" s="86">
        <f>IF(K204=K236,11,0)</f>
        <v>0</v>
      </c>
      <c r="AW210" s="86">
        <f>IF(K206=K236,11,0)</f>
        <v>0</v>
      </c>
      <c r="AX210" s="86">
        <f>IF(K208=K236,11,0)</f>
        <v>0</v>
      </c>
      <c r="AY210" s="86">
        <f>IF(K210=K236,11,0)</f>
        <v>0</v>
      </c>
      <c r="AZ210" s="86">
        <f>IF(K212=K236,11,0)</f>
        <v>11</v>
      </c>
      <c r="BA210" s="86">
        <f>IF(K214=K236,11,0)</f>
        <v>0</v>
      </c>
      <c r="BB210" s="86">
        <f>IF(K216=K236,11,0)</f>
        <v>0</v>
      </c>
      <c r="BC210" s="86">
        <f>IF(K218=K236,11,0)</f>
        <v>0</v>
      </c>
      <c r="BD210" s="86">
        <f>IF(K220=K236,11,0)</f>
        <v>0</v>
      </c>
      <c r="BF210" s="64"/>
      <c r="BG210" s="64"/>
      <c r="BH210" s="64"/>
    </row>
    <row r="211" spans="2:64" ht="13.5" customHeight="1">
      <c r="B211" s="158"/>
      <c r="C211" s="81"/>
      <c r="D211" s="81"/>
      <c r="E211" s="83"/>
      <c r="F211" s="81"/>
      <c r="G211" s="82"/>
      <c r="H211" s="82"/>
      <c r="I211" s="118"/>
      <c r="J211" s="77">
        <v>28</v>
      </c>
      <c r="K211" s="200" t="str">
        <f>LOOKUP(E210,始祖牛ﾃﾞｰﾀ!$A$6:$A$6335,始祖牛ﾃﾞｰﾀ!$I$6:$I$6335)</f>
        <v>晴美</v>
      </c>
      <c r="L211" s="225"/>
      <c r="M211" s="91" t="str">
        <f>LOOKUP(K212,始祖牛ﾃﾞｰﾀ!$A$6:$A$6335,始祖牛ﾃﾞｰﾀ!$E$6:$E$6335)</f>
        <v>第２気高</v>
      </c>
      <c r="N211" s="83"/>
      <c r="O211" s="83"/>
      <c r="P211" s="83"/>
      <c r="Q211" s="83"/>
      <c r="R211" s="83"/>
      <c r="X211" s="80" t="s">
        <v>123</v>
      </c>
      <c r="Y211" s="86">
        <f>IF(B206=K238,6,0)</f>
        <v>0</v>
      </c>
      <c r="Z211" s="86">
        <f>IF(C198=K238,7,0)</f>
        <v>0</v>
      </c>
      <c r="AA211" s="86">
        <f>IF(E194=K238,8,0)</f>
        <v>0</v>
      </c>
      <c r="AB211" s="86">
        <f>IF(E210=K238,8,0)</f>
        <v>0</v>
      </c>
      <c r="AC211" s="86">
        <f>IF(G192=K238,9,0)</f>
        <v>0</v>
      </c>
      <c r="AD211" s="86">
        <f>IF(G200=K238,9,0)</f>
        <v>0</v>
      </c>
      <c r="AE211" s="86">
        <f>IF(G208=K238,9,0)</f>
        <v>0</v>
      </c>
      <c r="AF211" s="86">
        <f>IF(G216=K238,9,0)</f>
        <v>0</v>
      </c>
      <c r="AG211" s="86">
        <f>IF(I190=K238,10,0)</f>
        <v>0</v>
      </c>
      <c r="AH211" s="86">
        <f>IF(I194=K238,10,0)</f>
        <v>0</v>
      </c>
      <c r="AI211" s="86">
        <f>IF(I198=K238,10,0)</f>
        <v>0</v>
      </c>
      <c r="AJ211" s="86">
        <f>IF(I202=K238,10,0)</f>
        <v>0</v>
      </c>
      <c r="AK211" s="86">
        <f>IF(I206=K238,10,0)</f>
        <v>0</v>
      </c>
      <c r="AL211" s="86">
        <f>IF(I210=K238,10,0)</f>
        <v>0</v>
      </c>
      <c r="AM211" s="86">
        <f>IF(I214=K238,10,0)</f>
        <v>10</v>
      </c>
      <c r="AN211" s="86">
        <f>IF(I218=K238,10,0)</f>
        <v>0</v>
      </c>
      <c r="AO211" s="86">
        <f>IF(K190=K238,11,0)</f>
        <v>0</v>
      </c>
      <c r="AP211" s="86">
        <f>IF(K192=K238,11,0)</f>
        <v>0</v>
      </c>
      <c r="AQ211" s="86">
        <f>IF(K194=K238,11,0)</f>
        <v>0</v>
      </c>
      <c r="AR211" s="86">
        <f>IF(K196=K238,11,0)</f>
        <v>0</v>
      </c>
      <c r="AS211" s="86">
        <f>IF(K198=K238,11,0)</f>
        <v>11</v>
      </c>
      <c r="AT211" s="86">
        <f>IF(K200=K238,11,0)</f>
        <v>0</v>
      </c>
      <c r="AU211" s="86">
        <f>IF(K202=K238,11,0)</f>
        <v>0</v>
      </c>
      <c r="AV211" s="86">
        <f>IF(K204=K238,11,0)</f>
        <v>0</v>
      </c>
      <c r="AW211" s="86">
        <f>IF(K206=K238,11,0)</f>
        <v>0</v>
      </c>
      <c r="AX211" s="86">
        <f>IF(K208=K238,11,0)</f>
        <v>0</v>
      </c>
      <c r="AY211" s="86">
        <f>IF(K210=K238,11,0)</f>
        <v>0</v>
      </c>
      <c r="AZ211" s="86">
        <f>IF(K212=K238,11,0)</f>
        <v>0</v>
      </c>
      <c r="BA211" s="86">
        <f>IF(K214=K238,11,0)</f>
        <v>0</v>
      </c>
      <c r="BB211" s="86">
        <f>IF(K216=K238,11,0)</f>
        <v>11</v>
      </c>
      <c r="BC211" s="86">
        <f>IF(K218=K238,11,0)</f>
        <v>11</v>
      </c>
      <c r="BD211" s="86">
        <f>IF(K220=K238,11,0)</f>
        <v>0</v>
      </c>
      <c r="BF211" s="64"/>
      <c r="BG211" s="64"/>
      <c r="BH211" s="180"/>
    </row>
    <row r="212" spans="2:64" ht="13.5" customHeight="1">
      <c r="B212" s="158"/>
      <c r="C212" s="81"/>
      <c r="D212" s="81"/>
      <c r="E212" s="64"/>
      <c r="F212" s="88"/>
      <c r="G212" s="84"/>
      <c r="H212" s="84"/>
      <c r="I212" s="118"/>
      <c r="J212" s="78"/>
      <c r="K212" s="196" t="str">
        <f>LOOKUP(E210,始祖牛ﾃﾞｰﾀ!$A$6:$A$6335,始祖牛ﾃﾞｰﾀ!$H$6:$H$6335)</f>
        <v>はるみ</v>
      </c>
      <c r="L212" s="118"/>
      <c r="M212" s="190" t="str">
        <f>LOOKUP(E210,始祖牛ﾃﾞｰﾀ!$A$6:$A$6335,始祖牛ﾃﾞｰﾀ!$K$6:$K$6335)</f>
        <v>第４福花</v>
      </c>
      <c r="N212" s="83"/>
      <c r="O212" s="83"/>
      <c r="P212" s="83"/>
      <c r="Q212" s="83"/>
      <c r="R212" s="83"/>
      <c r="X212" s="80" t="s">
        <v>124</v>
      </c>
      <c r="Y212" s="86">
        <f>IF(B206=K240,6,0)</f>
        <v>0</v>
      </c>
      <c r="Z212" s="86">
        <f>IF(C198=K240,7,0)</f>
        <v>0</v>
      </c>
      <c r="AA212" s="86">
        <f>IF(E194=K240,8,0)</f>
        <v>0</v>
      </c>
      <c r="AB212" s="86">
        <f>IF(E210=K240,8,0)</f>
        <v>0</v>
      </c>
      <c r="AC212" s="86">
        <f>IF(G192=K240,9,0)</f>
        <v>0</v>
      </c>
      <c r="AD212" s="86">
        <f>IF(G200=K240,9,0)</f>
        <v>0</v>
      </c>
      <c r="AE212" s="86">
        <f>IF(G208=K240,9,0)</f>
        <v>0</v>
      </c>
      <c r="AF212" s="86">
        <f>IF(G216=K240,9,0)</f>
        <v>0</v>
      </c>
      <c r="AG212" s="86">
        <f>IF(I190=K240,10,0)</f>
        <v>0</v>
      </c>
      <c r="AH212" s="86">
        <f>IF(I194=K240,10,0)</f>
        <v>0</v>
      </c>
      <c r="AI212" s="86">
        <f>IF(I198=K240,10,0)</f>
        <v>0</v>
      </c>
      <c r="AJ212" s="86">
        <f>IF(I202=K240,10,0)</f>
        <v>0</v>
      </c>
      <c r="AK212" s="86">
        <f>IF(I206=K240,10,0)</f>
        <v>0</v>
      </c>
      <c r="AL212" s="86">
        <f>IF(I210=K240,10,0)</f>
        <v>0</v>
      </c>
      <c r="AM212" s="86">
        <f>IF(I214=K240,10,0)</f>
        <v>0</v>
      </c>
      <c r="AN212" s="86">
        <f>IF(I218=K240,10,0)</f>
        <v>0</v>
      </c>
      <c r="AO212" s="86">
        <f>IF(K190=K240,11,0)</f>
        <v>0</v>
      </c>
      <c r="AP212" s="86">
        <f>IF(K192=K240,11,0)</f>
        <v>0</v>
      </c>
      <c r="AQ212" s="86">
        <f>IF(K194=K240,11,0)</f>
        <v>0</v>
      </c>
      <c r="AR212" s="86">
        <f>IF(K196=K240,11,0)</f>
        <v>0</v>
      </c>
      <c r="AS212" s="86">
        <f>IF(K198=K240,11,0)</f>
        <v>0</v>
      </c>
      <c r="AT212" s="86">
        <f>IF(K200=K240,11,0)</f>
        <v>0</v>
      </c>
      <c r="AU212" s="86">
        <f>IF(K202=K240,11,0)</f>
        <v>0</v>
      </c>
      <c r="AV212" s="86">
        <f>IF(K204=K240,11,0)</f>
        <v>0</v>
      </c>
      <c r="AW212" s="86">
        <f>IF(K206=K240,11,0)</f>
        <v>0</v>
      </c>
      <c r="AX212" s="86">
        <f>IF(K208=K240,11,0)</f>
        <v>0</v>
      </c>
      <c r="AY212" s="86">
        <f>IF(K210=K240,11,0)</f>
        <v>0</v>
      </c>
      <c r="AZ212" s="86">
        <f>IF(K212=K240,11,0)</f>
        <v>0</v>
      </c>
      <c r="BA212" s="86">
        <f>IF(K214=K240,11,0)</f>
        <v>0</v>
      </c>
      <c r="BB212" s="86">
        <f>IF(K216=K240,11,0)</f>
        <v>0</v>
      </c>
      <c r="BC212" s="86">
        <f>IF(K218=K240,11,0)</f>
        <v>0</v>
      </c>
      <c r="BD212" s="86">
        <f>IF(K220=K240,11,0)</f>
        <v>0</v>
      </c>
      <c r="BF212" s="64"/>
      <c r="BG212" s="64"/>
      <c r="BH212" s="180"/>
    </row>
    <row r="213" spans="2:64" ht="13.5" customHeight="1">
      <c r="B213" s="158"/>
      <c r="C213" s="81"/>
      <c r="D213" s="76"/>
      <c r="E213" s="170"/>
      <c r="F213" s="81">
        <v>8</v>
      </c>
      <c r="G213" s="64"/>
      <c r="H213" s="76">
        <v>15</v>
      </c>
      <c r="I213" s="199" t="str">
        <f>LOOKUP(G216,始祖牛ﾃﾞｰﾀ!$A$6:$A$6335,始祖牛ﾃﾞｰﾀ!$E$6:$E$6335)</f>
        <v>気高</v>
      </c>
      <c r="J213" s="77">
        <v>29</v>
      </c>
      <c r="K213" s="200" t="str">
        <f>LOOKUP(I214,始祖牛ﾃﾞｰﾀ!$A$6:$A$6335,始祖牛ﾃﾞｰﾀ!$E$6:$E$6335)</f>
        <v>豊参</v>
      </c>
      <c r="L213" s="225"/>
      <c r="M213" s="91" t="str">
        <f>LOOKUP(K214,始祖牛ﾃﾞｰﾀ!$A$6:$A$6335,始祖牛ﾃﾞｰﾀ!$E$6:$E$6335)</f>
        <v>第５栄光</v>
      </c>
      <c r="N213" s="83"/>
      <c r="O213" s="83"/>
      <c r="P213" s="83"/>
      <c r="Q213" s="83"/>
      <c r="R213" s="83"/>
      <c r="X213" s="80" t="s">
        <v>125</v>
      </c>
      <c r="Y213" s="86">
        <f>IF(B206=K242,6,0)</f>
        <v>0</v>
      </c>
      <c r="Z213" s="86">
        <f>IF(C198=K242,7,0)</f>
        <v>0</v>
      </c>
      <c r="AA213" s="86">
        <f>IF(E194=K242,8,0)</f>
        <v>0</v>
      </c>
      <c r="AB213" s="86">
        <f>IF(E210=K242,8,0)</f>
        <v>0</v>
      </c>
      <c r="AC213" s="86">
        <f>IF(G192=K242,9,0)</f>
        <v>0</v>
      </c>
      <c r="AD213" s="86">
        <f>IF(G200=K242,9,0)</f>
        <v>0</v>
      </c>
      <c r="AE213" s="86">
        <f>IF(G208=K242,9,0)</f>
        <v>0</v>
      </c>
      <c r="AF213" s="86">
        <f>IF(G216=K242,9,0)</f>
        <v>0</v>
      </c>
      <c r="AG213" s="86">
        <f>IF(I190=K242,10,0)</f>
        <v>0</v>
      </c>
      <c r="AH213" s="86">
        <f>IF(I194=K242,10,0)</f>
        <v>0</v>
      </c>
      <c r="AI213" s="86">
        <f>IF(I198=K242,10,0)</f>
        <v>0</v>
      </c>
      <c r="AJ213" s="86">
        <f>IF(I202=K242,10,0)</f>
        <v>0</v>
      </c>
      <c r="AK213" s="86">
        <f>IF(I206=K242,10,0)</f>
        <v>0</v>
      </c>
      <c r="AL213" s="86">
        <f>IF(I210=K242,10,0)</f>
        <v>0</v>
      </c>
      <c r="AM213" s="86">
        <f>IF(I214=K242,10,0)</f>
        <v>0</v>
      </c>
      <c r="AN213" s="86">
        <f>IF(I218=K242,10,0)</f>
        <v>0</v>
      </c>
      <c r="AO213" s="86">
        <f>IF(K190=K242,11,0)</f>
        <v>0</v>
      </c>
      <c r="AP213" s="86">
        <f>IF(K192=K242,11,0)</f>
        <v>0</v>
      </c>
      <c r="AQ213" s="86">
        <f>IF(K194=K242,11,0)</f>
        <v>0</v>
      </c>
      <c r="AR213" s="86">
        <f>IF(K196=K242,11,0)</f>
        <v>0</v>
      </c>
      <c r="AS213" s="86">
        <f>IF(K198=K242,11,0)</f>
        <v>0</v>
      </c>
      <c r="AT213" s="86">
        <f>IF(K200=K242,11,0)</f>
        <v>0</v>
      </c>
      <c r="AU213" s="86">
        <f>IF(K202=K242,11,0)</f>
        <v>0</v>
      </c>
      <c r="AV213" s="86">
        <f>IF(K204=K242,11,0)</f>
        <v>0</v>
      </c>
      <c r="AW213" s="86">
        <f>IF(K206=K242,11,0)</f>
        <v>0</v>
      </c>
      <c r="AX213" s="86">
        <f>IF(K208=K242,11,0)</f>
        <v>0</v>
      </c>
      <c r="AY213" s="86">
        <f>IF(K210=K242,11,0)</f>
        <v>0</v>
      </c>
      <c r="AZ213" s="86">
        <f>IF(K212=K242,11,0)</f>
        <v>0</v>
      </c>
      <c r="BA213" s="86">
        <f>IF(K214=K242,11,0)</f>
        <v>0</v>
      </c>
      <c r="BB213" s="86">
        <f>IF(K216=K242,11,0)</f>
        <v>0</v>
      </c>
      <c r="BC213" s="86">
        <f>IF(K218=K242,11,0)</f>
        <v>0</v>
      </c>
      <c r="BD213" s="86">
        <f>IF(K220=K242,11,0)</f>
        <v>0</v>
      </c>
      <c r="BF213" s="64"/>
      <c r="BG213" s="64"/>
      <c r="BH213" s="180"/>
    </row>
    <row r="214" spans="2:64" ht="13.5" customHeight="1">
      <c r="B214" s="158"/>
      <c r="C214" s="81"/>
      <c r="D214" s="81"/>
      <c r="E214" s="82"/>
      <c r="F214" s="489" t="str">
        <f>LOOKUP(B206,始祖牛ﾃﾞｰﾀ!$A$6:$A$6335,始祖牛ﾃﾞｰﾀ!$I$6:$I$6335)</f>
        <v>第２０平茂</v>
      </c>
      <c r="G214" s="490"/>
      <c r="H214" s="88"/>
      <c r="I214" s="191" t="str">
        <f>LOOKUP(G216,始祖牛ﾃﾞｰﾀ!$A$6:$A$6335,始祖牛ﾃﾞｰﾀ!$D$6:$D$6335)</f>
        <v>けだか</v>
      </c>
      <c r="J214" s="78"/>
      <c r="K214" s="196" t="str">
        <f>LOOKUP(I214,始祖牛ﾃﾞｰﾀ!$A$6:$A$6335,始祖牛ﾃﾞｰﾀ!$D$6:$D$6335)</f>
        <v>とよさん</v>
      </c>
      <c r="L214" s="118"/>
      <c r="M214" s="190" t="str">
        <f>LOOKUP(I214,始祖牛ﾃﾞｰﾀ!$A$6:$A$6335,始祖牛ﾃﾞｰﾀ!$G$6:$G$6335)</f>
        <v>錦福</v>
      </c>
      <c r="N214" s="83"/>
      <c r="O214" s="83"/>
      <c r="P214" s="83"/>
      <c r="Q214" s="83"/>
      <c r="R214" s="83"/>
      <c r="X214" s="80" t="s">
        <v>126</v>
      </c>
      <c r="Y214" s="86">
        <f>IF(B206=K244,6,0)</f>
        <v>0</v>
      </c>
      <c r="Z214" s="86">
        <f>IF(C198=K244,7,0)</f>
        <v>0</v>
      </c>
      <c r="AA214" s="86">
        <f>IF(E194=K244,8,0)</f>
        <v>0</v>
      </c>
      <c r="AB214" s="86">
        <f>IF(E210=K244,8,0)</f>
        <v>0</v>
      </c>
      <c r="AC214" s="86">
        <f>IF(G192=K244,9,0)</f>
        <v>0</v>
      </c>
      <c r="AD214" s="86">
        <f>IF(G200=K244,9,0)</f>
        <v>0</v>
      </c>
      <c r="AE214" s="86">
        <f>IF(G208=K244,9,0)</f>
        <v>0</v>
      </c>
      <c r="AF214" s="86">
        <f>IF(G216=K244,9,0)</f>
        <v>9</v>
      </c>
      <c r="AG214" s="86">
        <f>IF(I190=K244,10,0)</f>
        <v>0</v>
      </c>
      <c r="AH214" s="86">
        <f>IF(I194=K244,10,0)</f>
        <v>0</v>
      </c>
      <c r="AI214" s="86">
        <f>IF(I198=K244,10,0)</f>
        <v>10</v>
      </c>
      <c r="AJ214" s="86">
        <f>IF(I202=K244,10,0)</f>
        <v>0</v>
      </c>
      <c r="AK214" s="86">
        <f>IF(I206=K244,10,0)</f>
        <v>0</v>
      </c>
      <c r="AL214" s="86">
        <f>IF(I210=K244,10,0)</f>
        <v>0</v>
      </c>
      <c r="AM214" s="86">
        <f>IF(I214=K244,10,0)</f>
        <v>0</v>
      </c>
      <c r="AN214" s="86">
        <f>IF(I218=K244,10,0)</f>
        <v>0</v>
      </c>
      <c r="AO214" s="86">
        <f>IF(K190=K244,11,0)</f>
        <v>0</v>
      </c>
      <c r="AP214" s="86">
        <f>IF(K192=K244,11,0)</f>
        <v>0</v>
      </c>
      <c r="AQ214" s="86">
        <f>IF(K194=K244,11,0)</f>
        <v>0</v>
      </c>
      <c r="AR214" s="86">
        <f>IF(K196=K244,11,0)</f>
        <v>0</v>
      </c>
      <c r="AS214" s="86">
        <f>IF(K198=K244,11,0)</f>
        <v>0</v>
      </c>
      <c r="AT214" s="86">
        <f>IF(K200=K244,11,0)</f>
        <v>0</v>
      </c>
      <c r="AU214" s="86">
        <f>IF(K202=K244,11,0)</f>
        <v>0</v>
      </c>
      <c r="AV214" s="86">
        <f>IF(K204=K244,11,0)</f>
        <v>0</v>
      </c>
      <c r="AW214" s="86">
        <f>IF(K206=K244,11,0)</f>
        <v>0</v>
      </c>
      <c r="AX214" s="86">
        <f>IF(K208=K244,11,0)</f>
        <v>0</v>
      </c>
      <c r="AY214" s="86">
        <f>IF(K210=K244,11,0)</f>
        <v>0</v>
      </c>
      <c r="AZ214" s="86">
        <f>IF(K212=K244,11,0)</f>
        <v>0</v>
      </c>
      <c r="BA214" s="86">
        <f>IF(K214=K244,11,0)</f>
        <v>0</v>
      </c>
      <c r="BB214" s="86">
        <f>IF(K216=K244,11,0)</f>
        <v>0</v>
      </c>
      <c r="BC214" s="86">
        <f>IF(K218=K244,11,0)</f>
        <v>0</v>
      </c>
      <c r="BD214" s="86">
        <f>IF(K220=K244,11,0)</f>
        <v>0</v>
      </c>
      <c r="BF214" s="64"/>
      <c r="BG214" s="64"/>
      <c r="BH214" s="180"/>
    </row>
    <row r="215" spans="2:64" ht="13.5" customHeight="1">
      <c r="B215" s="158"/>
      <c r="C215" s="81"/>
      <c r="D215" s="81"/>
      <c r="E215" s="82"/>
      <c r="F215" s="489"/>
      <c r="G215" s="490"/>
      <c r="H215" s="82"/>
      <c r="I215" s="118"/>
      <c r="J215" s="77">
        <v>30</v>
      </c>
      <c r="K215" s="200" t="str">
        <f>LOOKUP(G216,始祖牛ﾃﾞｰﾀ!$A$6:$A$6335,始祖牛ﾃﾞｰﾀ!$G$6:$G$6335)</f>
        <v>気高</v>
      </c>
      <c r="L215" s="225"/>
      <c r="M215" s="91" t="str">
        <f>LOOKUP(K216,始祖牛ﾃﾞｰﾀ!$A$6:$A$6335,始祖牛ﾃﾞｰﾀ!$E$6:$E$6335)</f>
        <v>豊参</v>
      </c>
      <c r="N215" s="83"/>
      <c r="O215" s="83"/>
      <c r="P215" s="83"/>
      <c r="Q215" s="83"/>
      <c r="R215" s="83"/>
      <c r="X215" s="80" t="s">
        <v>127</v>
      </c>
      <c r="Y215" s="86">
        <f>IF(B206=K246,6,0)</f>
        <v>0</v>
      </c>
      <c r="Z215" s="86">
        <f>IF(C198=K246,7,0)</f>
        <v>0</v>
      </c>
      <c r="AA215" s="86">
        <f>IF(E194=K246,8,0)</f>
        <v>0</v>
      </c>
      <c r="AB215" s="86">
        <f>IF(E210=K246,8,0)</f>
        <v>0</v>
      </c>
      <c r="AC215" s="86">
        <f>IF(G192=K246,9,0)</f>
        <v>0</v>
      </c>
      <c r="AD215" s="86">
        <f>IF(G200=K246,9,0)</f>
        <v>0</v>
      </c>
      <c r="AE215" s="86">
        <f>IF(G208=K246,9,0)</f>
        <v>0</v>
      </c>
      <c r="AF215" s="86">
        <f>IF(G216=K246,9,0)</f>
        <v>0</v>
      </c>
      <c r="AG215" s="86">
        <f>IF(I190=K246,10,0)</f>
        <v>10</v>
      </c>
      <c r="AH215" s="86">
        <f>IF(I194=K246,10,0)</f>
        <v>0</v>
      </c>
      <c r="AI215" s="86">
        <f>IF(I198=K246,10,0)</f>
        <v>0</v>
      </c>
      <c r="AJ215" s="86">
        <f>IF(I202=K246,10,0)</f>
        <v>0</v>
      </c>
      <c r="AK215" s="86">
        <f>IF(I206=K246,10,0)</f>
        <v>0</v>
      </c>
      <c r="AL215" s="86">
        <f>IF(I210=K246,10,0)</f>
        <v>0</v>
      </c>
      <c r="AM215" s="86">
        <f>IF(I214=K246,10,0)</f>
        <v>0</v>
      </c>
      <c r="AN215" s="86">
        <f>IF(I218=K246,10,0)</f>
        <v>0</v>
      </c>
      <c r="AO215" s="86">
        <f>IF(K190=K246,11,0)</f>
        <v>0</v>
      </c>
      <c r="AP215" s="86">
        <f>IF(K192=K246,11,0)</f>
        <v>0</v>
      </c>
      <c r="AQ215" s="86">
        <f>IF(K194=K246,11,0)</f>
        <v>0</v>
      </c>
      <c r="AR215" s="86">
        <f>IF(K196=K246,11,0)</f>
        <v>0</v>
      </c>
      <c r="AS215" s="86">
        <f>IF(K198=K246,11,0)</f>
        <v>0</v>
      </c>
      <c r="AT215" s="86">
        <f>IF(K200=K246,11,0)</f>
        <v>0</v>
      </c>
      <c r="AU215" s="86">
        <f>IF(K202=K246,11,0)</f>
        <v>0</v>
      </c>
      <c r="AV215" s="86">
        <f>IF(K204=K246,11,0)</f>
        <v>0</v>
      </c>
      <c r="AW215" s="86">
        <f>IF(K206=K246,11,0)</f>
        <v>0</v>
      </c>
      <c r="AX215" s="86">
        <f>IF(K208=K246,11,0)</f>
        <v>0</v>
      </c>
      <c r="AY215" s="86">
        <f>IF(K210=K246,11,0)</f>
        <v>11</v>
      </c>
      <c r="AZ215" s="86">
        <f>IF(K212=K246,11,0)</f>
        <v>0</v>
      </c>
      <c r="BA215" s="86">
        <f>IF(K214=K246,11,0)</f>
        <v>0</v>
      </c>
      <c r="BB215" s="86">
        <f>IF(K216=K246,11,0)</f>
        <v>0</v>
      </c>
      <c r="BC215" s="86">
        <f>IF(K218=K246,11,0)</f>
        <v>0</v>
      </c>
      <c r="BD215" s="86">
        <f>IF(K220=K246,11,0)</f>
        <v>0</v>
      </c>
      <c r="BF215" s="64"/>
      <c r="BG215" s="64"/>
      <c r="BH215" s="180"/>
    </row>
    <row r="216" spans="2:64" ht="13.5" customHeight="1">
      <c r="B216" s="158"/>
      <c r="C216" s="81"/>
      <c r="D216" s="81"/>
      <c r="E216" s="82"/>
      <c r="F216" s="81"/>
      <c r="G216" s="190" t="str">
        <f>LOOKUP(B206,始祖牛ﾃﾞｰﾀ!$A$6:$A$6335,始祖牛ﾃﾞｰﾀ!$H$6:$H$6335)</f>
        <v>だい２０ひらしげ</v>
      </c>
      <c r="H216" s="84"/>
      <c r="I216" s="118"/>
      <c r="J216" s="78"/>
      <c r="K216" s="196" t="str">
        <f>LOOKUP(G216,始祖牛ﾃﾞｰﾀ!$A$6:$A$6335,始祖牛ﾃﾞｰﾀ!$F$6:$F$6335)</f>
        <v>けだか</v>
      </c>
      <c r="L216" s="118"/>
      <c r="M216" s="190" t="str">
        <f>LOOKUP(G216,始祖牛ﾃﾞｰﾀ!$A$6:$A$6335,始祖牛ﾃﾞｰﾀ!$I$6:$I$6335)</f>
        <v>橋本</v>
      </c>
      <c r="N216" s="83"/>
      <c r="O216" s="83"/>
      <c r="P216" s="83"/>
      <c r="Q216" s="83"/>
      <c r="R216" s="83"/>
      <c r="X216" s="80" t="s">
        <v>128</v>
      </c>
      <c r="Y216" s="86">
        <f>IF(B206=K248,6,0)</f>
        <v>0</v>
      </c>
      <c r="Z216" s="86">
        <f>IF(C198=K248,7,0)</f>
        <v>0</v>
      </c>
      <c r="AA216" s="86">
        <f>IF(E194=K248,8,0)</f>
        <v>0</v>
      </c>
      <c r="AB216" s="86">
        <f>IF(E210=K248,8,0)</f>
        <v>0</v>
      </c>
      <c r="AC216" s="86">
        <f>IF(G192=K248,9,0)</f>
        <v>0</v>
      </c>
      <c r="AD216" s="86">
        <f>IF(G200=K248,9,0)</f>
        <v>0</v>
      </c>
      <c r="AE216" s="86">
        <f>IF(G208=K248,9,0)</f>
        <v>0</v>
      </c>
      <c r="AF216" s="86">
        <f>IF(G216=K248,9,0)</f>
        <v>0</v>
      </c>
      <c r="AG216" s="86">
        <f>IF(I190=K248,10,0)</f>
        <v>0</v>
      </c>
      <c r="AH216" s="86">
        <f>IF(I194=K248,10,0)</f>
        <v>10</v>
      </c>
      <c r="AI216" s="86">
        <f>IF(I198=K248,10,0)</f>
        <v>0</v>
      </c>
      <c r="AJ216" s="86">
        <f>IF(I202=K248,10,0)</f>
        <v>0</v>
      </c>
      <c r="AK216" s="86">
        <f>IF(I206=K248,10,0)</f>
        <v>0</v>
      </c>
      <c r="AL216" s="86">
        <f>IF(I210=K248,10,0)</f>
        <v>0</v>
      </c>
      <c r="AM216" s="86">
        <f>IF(I214=K248,10,0)</f>
        <v>0</v>
      </c>
      <c r="AN216" s="86">
        <f>IF(I218=K248,10,0)</f>
        <v>0</v>
      </c>
      <c r="AO216" s="86">
        <f>IF(K190=K248,11,0)</f>
        <v>0</v>
      </c>
      <c r="AP216" s="86">
        <f>IF(K192=K248,11,0)</f>
        <v>0</v>
      </c>
      <c r="AQ216" s="86">
        <f>IF(K194=K248,11,0)</f>
        <v>0</v>
      </c>
      <c r="AR216" s="86">
        <f>IF(K196=K248,11,0)</f>
        <v>0</v>
      </c>
      <c r="AS216" s="86">
        <f>IF(K198=K248,11,0)</f>
        <v>0</v>
      </c>
      <c r="AT216" s="86">
        <f>IF(K200=K248,11,0)</f>
        <v>0</v>
      </c>
      <c r="AU216" s="86">
        <f>IF(K202=K248,11,0)</f>
        <v>0</v>
      </c>
      <c r="AV216" s="86">
        <f>IF(K204=K248,11,0)</f>
        <v>0</v>
      </c>
      <c r="AW216" s="86">
        <f>IF(K206=K248,11,0)</f>
        <v>0</v>
      </c>
      <c r="AX216" s="86">
        <f>IF(K208=K248,11,0)</f>
        <v>0</v>
      </c>
      <c r="AY216" s="86">
        <f>IF(K210=K248,11,0)</f>
        <v>0</v>
      </c>
      <c r="AZ216" s="86">
        <f>IF(K212=K248,11,0)</f>
        <v>11</v>
      </c>
      <c r="BA216" s="86">
        <f>IF(K214=K248,11,0)</f>
        <v>0</v>
      </c>
      <c r="BB216" s="86">
        <f>IF(K216=K248,11,0)</f>
        <v>0</v>
      </c>
      <c r="BC216" s="86">
        <f>IF(K218=K248,11,0)</f>
        <v>0</v>
      </c>
      <c r="BD216" s="86">
        <f>IF(K220=K248,11,0)</f>
        <v>0</v>
      </c>
    </row>
    <row r="217" spans="2:64" ht="13.5" customHeight="1">
      <c r="B217" s="158"/>
      <c r="C217" s="81"/>
      <c r="D217" s="81"/>
      <c r="E217" s="82"/>
      <c r="F217" s="76"/>
      <c r="G217" s="170"/>
      <c r="H217" s="76">
        <v>16</v>
      </c>
      <c r="I217" s="199" t="str">
        <f>LOOKUP(B206,始祖牛ﾃﾞｰﾀ!$A$6:$A$6335,始祖牛ﾃﾞｰﾀ!$K$6:$K$6335)</f>
        <v>第３３気高</v>
      </c>
      <c r="J217" s="77">
        <v>31</v>
      </c>
      <c r="K217" s="200" t="str">
        <f>LOOKUP(I218,始祖牛ﾃﾞｰﾀ!$A$6:$A$6335,始祖牛ﾃﾞｰﾀ!$E$6:$E$6335)</f>
        <v>気高</v>
      </c>
      <c r="L217" s="225"/>
      <c r="M217" s="91" t="str">
        <f>LOOKUP(K218,始祖牛ﾃﾞｰﾀ!$A$6:$A$6335,始祖牛ﾃﾞｰﾀ!$E$6:$E$6335)</f>
        <v>豊参</v>
      </c>
      <c r="N217" s="83"/>
      <c r="O217" s="83"/>
      <c r="P217" s="83"/>
      <c r="Q217" s="83"/>
      <c r="R217" s="83"/>
      <c r="X217" s="80" t="s">
        <v>129</v>
      </c>
      <c r="Y217" s="86">
        <f>IF(B206=K250,6,0)</f>
        <v>0</v>
      </c>
      <c r="Z217" s="86">
        <f>IF(C198=K250,7,0)</f>
        <v>0</v>
      </c>
      <c r="AA217" s="86">
        <f>IF(E194=K250,8,0)</f>
        <v>0</v>
      </c>
      <c r="AB217" s="86">
        <f>IF(E210=K250,8,0)</f>
        <v>0</v>
      </c>
      <c r="AC217" s="86">
        <f>IF(G192=K250,9,0)</f>
        <v>0</v>
      </c>
      <c r="AD217" s="86">
        <f>IF(G200=K250,9,0)</f>
        <v>0</v>
      </c>
      <c r="AE217" s="86">
        <f>IF(G208=K250,9,0)</f>
        <v>0</v>
      </c>
      <c r="AF217" s="86">
        <f>IF(G216=K250,9,0)</f>
        <v>0</v>
      </c>
      <c r="AG217" s="86">
        <f>IF(I190=K250,10,0)</f>
        <v>0</v>
      </c>
      <c r="AH217" s="86">
        <f>IF(I194=K250,10,0)</f>
        <v>0</v>
      </c>
      <c r="AI217" s="86">
        <f>IF(I198=K250,10,0)</f>
        <v>0</v>
      </c>
      <c r="AJ217" s="86">
        <f>IF(I202=K250,10,0)</f>
        <v>0</v>
      </c>
      <c r="AK217" s="86">
        <f>IF(I206=K250,10,0)</f>
        <v>0</v>
      </c>
      <c r="AL217" s="86">
        <f>IF(I210=K250,10,0)</f>
        <v>0</v>
      </c>
      <c r="AM217" s="86">
        <f>IF(I214=K250,10,0)</f>
        <v>0</v>
      </c>
      <c r="AN217" s="86">
        <f>IF(I218=K250,10,0)</f>
        <v>0</v>
      </c>
      <c r="AO217" s="86">
        <f>IF(K190=K250,11,0)</f>
        <v>0</v>
      </c>
      <c r="AP217" s="86">
        <f>IF(K192=K250,11,0)</f>
        <v>0</v>
      </c>
      <c r="AQ217" s="86">
        <f>IF(K194=K250,11,0)</f>
        <v>0</v>
      </c>
      <c r="AR217" s="86">
        <f>IF(K196=K250,11,0)</f>
        <v>0</v>
      </c>
      <c r="AS217" s="86">
        <f>IF(K198=K250,11,0)</f>
        <v>0</v>
      </c>
      <c r="AT217" s="86">
        <f>IF(K200=K250,11,0)</f>
        <v>0</v>
      </c>
      <c r="AU217" s="86">
        <f>IF(K202=K250,11,0)</f>
        <v>0</v>
      </c>
      <c r="AV217" s="86">
        <f>IF(K204=K250,11,0)</f>
        <v>0</v>
      </c>
      <c r="AW217" s="86">
        <f>IF(K206=K250,11,0)</f>
        <v>0</v>
      </c>
      <c r="AX217" s="86">
        <f>IF(K208=K250,11,0)</f>
        <v>0</v>
      </c>
      <c r="AY217" s="86">
        <f>IF(K210=K250,11,0)</f>
        <v>0</v>
      </c>
      <c r="AZ217" s="86">
        <f>IF(K212=K250,11,0)</f>
        <v>0</v>
      </c>
      <c r="BA217" s="86">
        <f>IF(K214=K250,11,0)</f>
        <v>0</v>
      </c>
      <c r="BB217" s="86">
        <f>IF(K216=K250,11,0)</f>
        <v>0</v>
      </c>
      <c r="BC217" s="86">
        <f>IF(K218=K250,11,0)</f>
        <v>0</v>
      </c>
      <c r="BD217" s="86">
        <f>IF(K220=K250,11,0)</f>
        <v>0</v>
      </c>
    </row>
    <row r="218" spans="2:64" ht="13.5" customHeight="1">
      <c r="B218" s="158"/>
      <c r="C218" s="81"/>
      <c r="D218" s="81"/>
      <c r="E218" s="82"/>
      <c r="F218" s="81"/>
      <c r="G218" s="82"/>
      <c r="H218" s="88"/>
      <c r="I218" s="191" t="str">
        <f>LOOKUP(B206,始祖牛ﾃﾞｰﾀ!$A$6:$A$6335,始祖牛ﾃﾞｰﾀ!$J$6:$J$6335)</f>
        <v>だい３３けだか</v>
      </c>
      <c r="J218" s="78"/>
      <c r="K218" s="196" t="str">
        <f>LOOKUP(I218,始祖牛ﾃﾞｰﾀ!$A$6:$A$6335,始祖牛ﾃﾞｰﾀ!$D$6:$D$6335)</f>
        <v>けだか</v>
      </c>
      <c r="L218" s="118"/>
      <c r="M218" s="190">
        <f>LOOKUP(I218,始祖牛ﾃﾞｰﾀ!$A$6:$A$6335,始祖牛ﾃﾞｰﾀ!$G$6:$G$6335)</f>
        <v>0</v>
      </c>
      <c r="N218" s="83"/>
      <c r="O218" s="83"/>
      <c r="P218" s="83"/>
      <c r="Q218" s="83"/>
      <c r="R218" s="83"/>
      <c r="W218" s="64"/>
      <c r="X218" s="80" t="s">
        <v>130</v>
      </c>
      <c r="Y218" s="86">
        <f>IF(B206=K252,6,0)</f>
        <v>0</v>
      </c>
      <c r="Z218" s="86">
        <f>IF(C198=K252,7,0)</f>
        <v>0</v>
      </c>
      <c r="AA218" s="86">
        <f>IF(E194=K252,8,0)</f>
        <v>0</v>
      </c>
      <c r="AB218" s="86">
        <f>IF(E210=K252,8,0)</f>
        <v>0</v>
      </c>
      <c r="AC218" s="86">
        <f>IF(G192=K252,9,0)</f>
        <v>0</v>
      </c>
      <c r="AD218" s="86">
        <f>IF(G200=K252,9,0)</f>
        <v>0</v>
      </c>
      <c r="AE218" s="86">
        <f>IF(G208=K252,9,0)</f>
        <v>0</v>
      </c>
      <c r="AF218" s="86">
        <f>IF(G216=K252,9,0)</f>
        <v>0</v>
      </c>
      <c r="AG218" s="86">
        <f>IF(I190=K252,10,0)</f>
        <v>0</v>
      </c>
      <c r="AH218" s="86">
        <f>IF(I194=K252,10,0)</f>
        <v>0</v>
      </c>
      <c r="AI218" s="86">
        <f>IF(I198=K252,10,0)</f>
        <v>0</v>
      </c>
      <c r="AJ218" s="86">
        <f>IF(I202=K252,10,0)</f>
        <v>0</v>
      </c>
      <c r="AK218" s="86">
        <f>IF(I206=K252,10,0)</f>
        <v>0</v>
      </c>
      <c r="AL218" s="86">
        <f>IF(I210=K252,10,0)</f>
        <v>0</v>
      </c>
      <c r="AM218" s="86">
        <f>IF(I214=K252,10,0)</f>
        <v>0</v>
      </c>
      <c r="AN218" s="86">
        <f>IF(I218=K252,10,0)</f>
        <v>0</v>
      </c>
      <c r="AO218" s="86">
        <f>IF(K190=K252,11,0)</f>
        <v>0</v>
      </c>
      <c r="AP218" s="86">
        <f>IF(K192=K252,11,0)</f>
        <v>0</v>
      </c>
      <c r="AQ218" s="86">
        <f>IF(K194=K252,11,0)</f>
        <v>0</v>
      </c>
      <c r="AR218" s="86">
        <f>IF(K196=K252,11,0)</f>
        <v>0</v>
      </c>
      <c r="AS218" s="86">
        <f>IF(K198=K252,11,0)</f>
        <v>0</v>
      </c>
      <c r="AT218" s="86">
        <f>IF(K200=K252,11,0)</f>
        <v>0</v>
      </c>
      <c r="AU218" s="86">
        <f>IF(K202=K252,11,0)</f>
        <v>0</v>
      </c>
      <c r="AV218" s="86">
        <f>IF(K204=K252,11,0)</f>
        <v>0</v>
      </c>
      <c r="AW218" s="86">
        <f>IF(K206=K252,11,0)</f>
        <v>0</v>
      </c>
      <c r="AX218" s="86">
        <f>IF(K208=K252,11,0)</f>
        <v>0</v>
      </c>
      <c r="AY218" s="86">
        <f>IF(K210=K252,11,0)</f>
        <v>0</v>
      </c>
      <c r="AZ218" s="86">
        <f>IF(K212=K252,11,0)</f>
        <v>0</v>
      </c>
      <c r="BA218" s="86">
        <f>IF(K214=K252,11,0)</f>
        <v>0</v>
      </c>
      <c r="BB218" s="86">
        <f>IF(K216=K252,11,0)</f>
        <v>0</v>
      </c>
      <c r="BC218" s="86">
        <f>IF(K218=K252,11,0)</f>
        <v>0</v>
      </c>
      <c r="BD218" s="86">
        <f>IF(K220=K252,11,0)</f>
        <v>0</v>
      </c>
    </row>
    <row r="219" spans="2:64" ht="13.5" customHeight="1">
      <c r="B219" s="158"/>
      <c r="C219" s="81"/>
      <c r="D219" s="81"/>
      <c r="E219" s="82"/>
      <c r="F219" s="81"/>
      <c r="G219" s="82"/>
      <c r="H219" s="82"/>
      <c r="I219" s="118"/>
      <c r="J219" s="77">
        <v>32</v>
      </c>
      <c r="K219" s="200" t="str">
        <f>LOOKUP(K220,始祖牛ﾃﾞｰﾀ!$A$6:$A$6335,始祖牛ﾃﾞｰﾀ!$B$6:$B$6335)</f>
        <v>豊川</v>
      </c>
      <c r="L219" s="225"/>
      <c r="M219" s="91" t="str">
        <f>LOOKUP(K220,始祖牛ﾃﾞｰﾀ!$A$6:$A$6335,始祖牛ﾃﾞｰﾀ!$E$6:$E$6335)</f>
        <v>気高</v>
      </c>
      <c r="N219" s="83"/>
      <c r="O219" s="83"/>
      <c r="P219" s="83"/>
      <c r="Q219" s="83"/>
      <c r="R219" s="83"/>
      <c r="X219" s="72"/>
      <c r="Y219" s="73" t="str">
        <f t="shared" ref="Y219:BD219" si="38">IF(SUM(Y188:Y218)&gt;0,Y185,"")</f>
        <v/>
      </c>
      <c r="Z219" s="73" t="str">
        <f t="shared" si="38"/>
        <v/>
      </c>
      <c r="AA219" s="73" t="str">
        <f t="shared" si="38"/>
        <v>きたぐに７の８</v>
      </c>
      <c r="AB219" s="73" t="str">
        <f t="shared" si="38"/>
        <v/>
      </c>
      <c r="AC219" s="73" t="str">
        <f t="shared" si="38"/>
        <v>だい７いとざくら</v>
      </c>
      <c r="AD219" s="73" t="str">
        <f t="shared" si="38"/>
        <v/>
      </c>
      <c r="AE219" s="73" t="str">
        <f t="shared" si="38"/>
        <v/>
      </c>
      <c r="AF219" s="73" t="str">
        <f t="shared" si="38"/>
        <v>だい２０ひらしげ</v>
      </c>
      <c r="AG219" s="73" t="str">
        <f t="shared" si="38"/>
        <v>だい１４しげる</v>
      </c>
      <c r="AH219" s="73" t="str">
        <f t="shared" si="38"/>
        <v>はるみ</v>
      </c>
      <c r="AI219" s="73" t="str">
        <f t="shared" si="38"/>
        <v>だい２０ひらしげ</v>
      </c>
      <c r="AJ219" s="73" t="str">
        <f t="shared" si="38"/>
        <v/>
      </c>
      <c r="AK219" s="73" t="str">
        <f t="shared" si="38"/>
        <v/>
      </c>
      <c r="AL219" s="73" t="str">
        <f t="shared" si="38"/>
        <v>だい７いとざくら</v>
      </c>
      <c r="AM219" s="73" t="str">
        <f t="shared" si="38"/>
        <v>けだか</v>
      </c>
      <c r="AN219" s="73" t="str">
        <f t="shared" si="38"/>
        <v/>
      </c>
      <c r="AO219" s="73" t="str">
        <f t="shared" si="38"/>
        <v/>
      </c>
      <c r="AP219" s="73" t="str">
        <f t="shared" si="38"/>
        <v/>
      </c>
      <c r="AQ219" s="73" t="str">
        <f t="shared" si="38"/>
        <v/>
      </c>
      <c r="AR219" s="73" t="str">
        <f t="shared" si="38"/>
        <v/>
      </c>
      <c r="AS219" s="73" t="str">
        <f t="shared" si="38"/>
        <v>けだか</v>
      </c>
      <c r="AT219" s="73" t="str">
        <f t="shared" si="38"/>
        <v/>
      </c>
      <c r="AU219" s="73" t="str">
        <f t="shared" si="38"/>
        <v/>
      </c>
      <c r="AV219" s="73" t="str">
        <f t="shared" si="38"/>
        <v/>
      </c>
      <c r="AW219" s="73" t="str">
        <f t="shared" si="38"/>
        <v/>
      </c>
      <c r="AX219" s="73" t="str">
        <f t="shared" si="38"/>
        <v/>
      </c>
      <c r="AY219" s="73" t="str">
        <f t="shared" si="38"/>
        <v>だい１４しげる</v>
      </c>
      <c r="AZ219" s="73" t="str">
        <f t="shared" si="38"/>
        <v>はるみ</v>
      </c>
      <c r="BA219" s="73" t="str">
        <f t="shared" si="38"/>
        <v/>
      </c>
      <c r="BB219" s="73" t="str">
        <f t="shared" si="38"/>
        <v>けだか</v>
      </c>
      <c r="BC219" s="73" t="str">
        <f t="shared" si="38"/>
        <v>けだか</v>
      </c>
      <c r="BD219" s="73" t="str">
        <f t="shared" si="38"/>
        <v/>
      </c>
    </row>
    <row r="220" spans="2:64" ht="13.5" customHeight="1">
      <c r="B220" s="175"/>
      <c r="C220" s="88"/>
      <c r="D220" s="88"/>
      <c r="E220" s="84"/>
      <c r="F220" s="88"/>
      <c r="G220" s="84"/>
      <c r="H220" s="84"/>
      <c r="I220" s="106"/>
      <c r="J220" s="78"/>
      <c r="K220" s="197" t="str">
        <f>LOOKUP(B206,始祖牛ﾃﾞｰﾀ!$A$6:$A$6335,始祖牛ﾃﾞｰﾀ!$L$6:$L$6335)</f>
        <v>とよかわ</v>
      </c>
      <c r="L220" s="83"/>
      <c r="M220" s="83"/>
      <c r="N220" s="83"/>
      <c r="O220" s="83"/>
      <c r="P220" s="83"/>
      <c r="Q220" s="83"/>
      <c r="R220" s="83"/>
      <c r="X220" s="70"/>
      <c r="Y220" s="70"/>
      <c r="Z220" s="70"/>
      <c r="AA220" s="70"/>
      <c r="AB220" s="70"/>
      <c r="AC220" s="70"/>
      <c r="AD220" s="70"/>
      <c r="AE220" s="70"/>
      <c r="AF220" s="70"/>
      <c r="AG220" s="70"/>
      <c r="AH220" s="70"/>
      <c r="AI220" s="70"/>
      <c r="AJ220" s="70"/>
      <c r="AK220" s="70"/>
      <c r="AL220" s="70"/>
      <c r="AM220" s="70"/>
      <c r="AN220" s="70"/>
      <c r="AO220" s="70"/>
      <c r="AP220" s="70"/>
      <c r="AQ220" s="70"/>
      <c r="AR220" s="70"/>
      <c r="AS220" s="70"/>
      <c r="AT220" s="70"/>
      <c r="AU220" s="70"/>
      <c r="AV220" s="70"/>
      <c r="AW220" s="70"/>
      <c r="AX220" s="70"/>
      <c r="AY220" s="70"/>
      <c r="AZ220" s="70"/>
      <c r="BA220" s="70"/>
      <c r="BB220" s="70"/>
      <c r="BC220" s="70"/>
      <c r="BD220" s="70"/>
      <c r="BF220" s="512" t="s">
        <v>131</v>
      </c>
      <c r="BG220" s="513"/>
      <c r="BH220" s="513"/>
      <c r="BI220" s="513"/>
      <c r="BJ220" s="513"/>
      <c r="BK220" s="513"/>
      <c r="BL220" s="514"/>
    </row>
    <row r="221" spans="2:64" ht="13.5" customHeight="1">
      <c r="B221" s="159"/>
      <c r="C221" s="120" t="s">
        <v>90</v>
      </c>
      <c r="D221" s="81" t="s">
        <v>100</v>
      </c>
      <c r="E221" s="64"/>
      <c r="F221" s="81" t="s">
        <v>103</v>
      </c>
      <c r="G221" s="64"/>
      <c r="H221" s="223" t="s">
        <v>107</v>
      </c>
      <c r="I221" s="199" t="str">
        <f>LOOKUP(G224,始祖牛ﾃﾞｰﾀ!$A$6:$A$6335,始祖牛ﾃﾞｰﾀ!$E$6:$E$6335)</f>
        <v>安谷土井</v>
      </c>
      <c r="J221" s="77" t="s">
        <v>115</v>
      </c>
      <c r="K221" s="200" t="str">
        <f>LOOKUP(I222,始祖牛ﾃﾞｰﾀ!$A$6:$A$6335,始祖牛ﾃﾞｰﾀ!$E$6:$E$6335)</f>
        <v>安美土井</v>
      </c>
      <c r="L221" s="225"/>
      <c r="M221" s="91" t="str">
        <f>LOOKUP(K222,始祖牛ﾃﾞｰﾀ!$A$6:$A$6335,始祖牛ﾃﾞｰﾀ!$E$6:$E$6335)</f>
        <v>田安土井</v>
      </c>
      <c r="N221" s="83"/>
      <c r="O221" s="83"/>
      <c r="P221" s="83"/>
      <c r="Q221" s="83"/>
      <c r="R221" s="83"/>
      <c r="X221" s="72" t="s">
        <v>133</v>
      </c>
      <c r="Y221" s="116" t="s">
        <v>58</v>
      </c>
      <c r="Z221" s="116" t="s">
        <v>59</v>
      </c>
      <c r="AA221" s="116" t="s">
        <v>60</v>
      </c>
      <c r="AB221" s="116" t="s">
        <v>61</v>
      </c>
      <c r="AC221" s="116" t="s">
        <v>62</v>
      </c>
      <c r="AD221" s="116" t="s">
        <v>63</v>
      </c>
      <c r="AE221" s="116" t="s">
        <v>64</v>
      </c>
      <c r="AF221" s="116" t="s">
        <v>65</v>
      </c>
      <c r="AG221" s="116" t="s">
        <v>66</v>
      </c>
      <c r="AH221" s="116" t="s">
        <v>67</v>
      </c>
      <c r="AI221" s="116" t="s">
        <v>68</v>
      </c>
      <c r="AJ221" s="116" t="s">
        <v>69</v>
      </c>
      <c r="AK221" s="116" t="s">
        <v>70</v>
      </c>
      <c r="AL221" s="116" t="s">
        <v>71</v>
      </c>
      <c r="AM221" s="116" t="s">
        <v>72</v>
      </c>
      <c r="AN221" s="116" t="s">
        <v>73</v>
      </c>
      <c r="AO221" s="80" t="s">
        <v>74</v>
      </c>
      <c r="AP221" s="80" t="s">
        <v>75</v>
      </c>
      <c r="AQ221" s="80" t="s">
        <v>76</v>
      </c>
      <c r="AR221" s="80" t="s">
        <v>77</v>
      </c>
      <c r="AS221" s="80" t="s">
        <v>78</v>
      </c>
      <c r="AT221" s="80" t="s">
        <v>79</v>
      </c>
      <c r="AU221" s="80" t="s">
        <v>80</v>
      </c>
      <c r="AV221" s="80" t="s">
        <v>81</v>
      </c>
      <c r="AW221" s="80" t="s">
        <v>82</v>
      </c>
      <c r="AX221" s="80" t="s">
        <v>83</v>
      </c>
      <c r="AY221" s="80" t="s">
        <v>84</v>
      </c>
      <c r="AZ221" s="80" t="s">
        <v>85</v>
      </c>
      <c r="BA221" s="80" t="s">
        <v>86</v>
      </c>
      <c r="BB221" s="80" t="s">
        <v>87</v>
      </c>
      <c r="BC221" s="80" t="s">
        <v>88</v>
      </c>
      <c r="BD221" s="80" t="s">
        <v>89</v>
      </c>
      <c r="BF221" s="185"/>
      <c r="BG221" s="137" t="s">
        <v>134</v>
      </c>
      <c r="BH221" s="134" t="s">
        <v>135</v>
      </c>
      <c r="BI221" s="136" t="s">
        <v>136</v>
      </c>
      <c r="BJ221" s="135" t="s">
        <v>137</v>
      </c>
      <c r="BK221" s="205" t="s">
        <v>12</v>
      </c>
      <c r="BL221" s="206"/>
    </row>
    <row r="222" spans="2:64" ht="13.5" customHeight="1">
      <c r="B222" s="158"/>
      <c r="C222" s="81"/>
      <c r="D222" s="81"/>
      <c r="E222" s="83"/>
      <c r="F222" s="489" t="str">
        <f>LOOKUP(E226,始祖牛ﾃﾞｰﾀ!$A$6:$A$6335,始祖牛ﾃﾞｰﾀ!$E$6:$E$6335)</f>
        <v>安福</v>
      </c>
      <c r="G222" s="490"/>
      <c r="H222" s="88"/>
      <c r="I222" s="191" t="str">
        <f>LOOKUP(G224,始祖牛ﾃﾞｰﾀ!$A$6:$A$6335,始祖牛ﾃﾞｰﾀ!$D$6:$D$6335)</f>
        <v>やすたにどい</v>
      </c>
      <c r="J222" s="78"/>
      <c r="K222" s="197" t="str">
        <f>LOOKUP(I222,始祖牛ﾃﾞｰﾀ!$A$6:$A$6335,始祖牛ﾃﾞｰﾀ!$D$6:$D$6335)</f>
        <v>やすみどい</v>
      </c>
      <c r="L222" s="118"/>
      <c r="M222" s="190" t="str">
        <f>LOOKUP(I222,始祖牛ﾃﾞｰﾀ!$A$6:$A$6335,始祖牛ﾃﾞｰﾀ!$G$6:$G$6335)</f>
        <v>田森土井</v>
      </c>
      <c r="N222" s="83"/>
      <c r="O222" s="83"/>
      <c r="P222" s="83"/>
      <c r="Q222" s="83"/>
      <c r="R222" s="83"/>
      <c r="W222" s="106"/>
      <c r="X222" s="80" t="s">
        <v>90</v>
      </c>
      <c r="Y222" s="86">
        <f>Y188</f>
        <v>0</v>
      </c>
      <c r="Z222" s="86">
        <f t="shared" ref="Z222:AM222" si="39">Z188</f>
        <v>0</v>
      </c>
      <c r="AA222" s="86">
        <f t="shared" si="39"/>
        <v>0</v>
      </c>
      <c r="AB222" s="86">
        <f t="shared" si="39"/>
        <v>0</v>
      </c>
      <c r="AC222" s="86">
        <f t="shared" si="39"/>
        <v>0</v>
      </c>
      <c r="AD222" s="86">
        <f t="shared" si="39"/>
        <v>0</v>
      </c>
      <c r="AE222" s="86">
        <f t="shared" si="39"/>
        <v>0</v>
      </c>
      <c r="AF222" s="86">
        <f t="shared" si="39"/>
        <v>0</v>
      </c>
      <c r="AG222" s="86">
        <f t="shared" si="39"/>
        <v>0</v>
      </c>
      <c r="AH222" s="86">
        <f t="shared" si="39"/>
        <v>0</v>
      </c>
      <c r="AI222" s="86">
        <f t="shared" si="39"/>
        <v>0</v>
      </c>
      <c r="AJ222" s="86">
        <f t="shared" si="39"/>
        <v>0</v>
      </c>
      <c r="AK222" s="86">
        <f t="shared" si="39"/>
        <v>0</v>
      </c>
      <c r="AL222" s="86">
        <f t="shared" si="39"/>
        <v>0</v>
      </c>
      <c r="AM222" s="86">
        <f t="shared" si="39"/>
        <v>0</v>
      </c>
      <c r="AN222" s="86">
        <f>AN188</f>
        <v>0</v>
      </c>
      <c r="AO222" s="86">
        <f t="shared" ref="AO222:AU222" si="40">AO188</f>
        <v>0</v>
      </c>
      <c r="AP222" s="86">
        <f t="shared" si="40"/>
        <v>0</v>
      </c>
      <c r="AQ222" s="86">
        <f t="shared" si="40"/>
        <v>0</v>
      </c>
      <c r="AR222" s="86">
        <f t="shared" si="40"/>
        <v>0</v>
      </c>
      <c r="AS222" s="86">
        <f t="shared" si="40"/>
        <v>0</v>
      </c>
      <c r="AT222" s="86">
        <f t="shared" si="40"/>
        <v>0</v>
      </c>
      <c r="AU222" s="86">
        <f t="shared" si="40"/>
        <v>0</v>
      </c>
      <c r="AV222" s="86">
        <f>AV188</f>
        <v>0</v>
      </c>
      <c r="AW222" s="86">
        <f t="shared" ref="AW222:BC222" si="41">AW188</f>
        <v>0</v>
      </c>
      <c r="AX222" s="86">
        <f t="shared" si="41"/>
        <v>0</v>
      </c>
      <c r="AY222" s="86">
        <f t="shared" si="41"/>
        <v>0</v>
      </c>
      <c r="AZ222" s="86">
        <f t="shared" si="41"/>
        <v>0</v>
      </c>
      <c r="BA222" s="86">
        <f t="shared" si="41"/>
        <v>0</v>
      </c>
      <c r="BB222" s="86">
        <f t="shared" si="41"/>
        <v>0</v>
      </c>
      <c r="BC222" s="86">
        <f t="shared" si="41"/>
        <v>0</v>
      </c>
      <c r="BD222" s="86">
        <f>BD188</f>
        <v>0</v>
      </c>
      <c r="BF222" s="115">
        <v>1</v>
      </c>
      <c r="BG222" s="112" t="str">
        <f>Y185</f>
        <v>たかのくに</v>
      </c>
      <c r="BH222" s="67">
        <f>COUNTIF(Y253:BD253,BG222)</f>
        <v>0</v>
      </c>
      <c r="BI222" s="105">
        <f>SUMIF(Y253:BD253,BG222,Y265:BD265)</f>
        <v>0</v>
      </c>
      <c r="BJ222" s="133">
        <f>IF(BG222="",0,BI222*100000+32-BF222)</f>
        <v>31</v>
      </c>
      <c r="BK222" s="65">
        <f>RANK(BJ222,BJ222:BJ253)</f>
        <v>7</v>
      </c>
      <c r="BL222" s="65" t="str">
        <f>IF(BI222=0,"",IF(BK222=1,1,IF(BK222=2,2,IF(BK222=3,3,IF(BK222=4,4,IF(BK222=5,5,IF(BK222=6,6,IF(BK222=7,7,IF(BK222=8,8,IF(BK222=9,9,IF(BK222=10,10,"")))))))))))</f>
        <v/>
      </c>
    </row>
    <row r="223" spans="2:64" ht="13.5" customHeight="1">
      <c r="B223" s="158"/>
      <c r="C223" s="81"/>
      <c r="D223" s="81"/>
      <c r="E223" s="64"/>
      <c r="F223" s="489"/>
      <c r="G223" s="490"/>
      <c r="H223" s="82"/>
      <c r="I223" s="118"/>
      <c r="J223" s="77" t="s">
        <v>116</v>
      </c>
      <c r="K223" s="200" t="str">
        <f>LOOKUP(G224,始祖牛ﾃﾞｰﾀ!$A$6:$A$6335,始祖牛ﾃﾞｰﾀ!$G$6:$G$6335)</f>
        <v>安美土井</v>
      </c>
      <c r="L223" s="225"/>
      <c r="M223" s="91" t="str">
        <f>LOOKUP(K224,始祖牛ﾃﾞｰﾀ!$A$6:$A$6335,始祖牛ﾃﾞｰﾀ!$E$6:$E$6335)</f>
        <v>田安土井</v>
      </c>
      <c r="N223" s="83"/>
      <c r="O223" s="83"/>
      <c r="P223" s="83"/>
      <c r="Q223" s="83"/>
      <c r="R223" s="83"/>
      <c r="S223" s="83"/>
      <c r="X223" s="80" t="s">
        <v>100</v>
      </c>
      <c r="Y223" s="86">
        <f>IF(Y188=0,Y189,0)</f>
        <v>0</v>
      </c>
      <c r="Z223" s="86">
        <f>IF(Y188=0,Z189,0)</f>
        <v>0</v>
      </c>
      <c r="AA223" s="86">
        <f>IF(Y188=0,IF(Z188=0,AA189,0),0)</f>
        <v>0</v>
      </c>
      <c r="AB223" s="86">
        <f>IF(Y188=0,AB189,0)</f>
        <v>0</v>
      </c>
      <c r="AC223" s="86">
        <f>IF(Y188=0,IF(Z188=0,IF(AA188=0,AC189,0),0),0)</f>
        <v>0</v>
      </c>
      <c r="AD223" s="86">
        <f>IF(Y188=0,IF(Z188=0,AD189,0),0)</f>
        <v>0</v>
      </c>
      <c r="AE223" s="86">
        <f>IF(Y188=0,IF(AB188=0,AE189,0),0)</f>
        <v>0</v>
      </c>
      <c r="AF223" s="86">
        <f>IF(Y188=0,AF189,0)</f>
        <v>0</v>
      </c>
      <c r="AG223" s="86">
        <f>IF(Y188=0,IF(Z188=0,IF(AA188=0,IF(AC188=0,AG189,0),0),0),0)</f>
        <v>0</v>
      </c>
      <c r="AH223" s="86">
        <f>IF(Y188=0,IF(Z188=0,IF(AA188=0,AH189,0),0),0)</f>
        <v>0</v>
      </c>
      <c r="AI223" s="86">
        <f>IF(Y188=0,IF(Z188=0,IF(AD188=0,AI189,0),0),0)</f>
        <v>0</v>
      </c>
      <c r="AJ223" s="86">
        <f>IF(Y188=0,IF(Z188=0,AJ189,0),0)</f>
        <v>0</v>
      </c>
      <c r="AK223" s="86">
        <f>IF(Y188=0,IF(AB188=0,IF(AE188=0,AK189,0),0),0)</f>
        <v>0</v>
      </c>
      <c r="AL223" s="86">
        <f>IF(Y188=0,IF(AB188=0,AL189,0),0)</f>
        <v>0</v>
      </c>
      <c r="AM223" s="86">
        <f>IF(Y188=0,IF(AF188=0,AM189,0),0)</f>
        <v>0</v>
      </c>
      <c r="AN223" s="86">
        <f>IF(Y188=0,AN189,0)</f>
        <v>0</v>
      </c>
      <c r="AO223" s="86">
        <f>IF(Y188=0,IF(Z188=0,IF(AA188=0,IF(AC188=0,IF(AG188=0,AO189,0),0),0),0),0)</f>
        <v>0</v>
      </c>
      <c r="AP223" s="86">
        <f>IF(Y188=0,IF(Z188=0,IF(AA188=0,IF(AB188=0,AP189,0),0),0),0)</f>
        <v>0</v>
      </c>
      <c r="AQ223" s="86">
        <f>IF(Y188=0,IF(Z188=0,IF(AA188=0,IF(AH188=0,AQ189,0),0),0),0)</f>
        <v>0</v>
      </c>
      <c r="AR223" s="86">
        <f>IF(Y188=0,IF(Z188=0,IF(AA188=0,AR189,0),0),0)</f>
        <v>0</v>
      </c>
      <c r="AS223" s="86">
        <f>IF(Y188=0,IF(Z188=0,IF(AD188=0,IF(AG188=0,IF(AH188=0,AS189,0),0),0),0),0)</f>
        <v>0</v>
      </c>
      <c r="AT223" s="86">
        <f>IF(Y188=0,IF(Z188=0,IF(AD188=0,AT189,0),0),0)</f>
        <v>0</v>
      </c>
      <c r="AU223" s="86">
        <f>IF(Y188=0,IF(Z188=0,IF(AJ188=0,AU189,0),0),0)</f>
        <v>0</v>
      </c>
      <c r="AV223" s="86">
        <f>IF(Y188=0,IF(Z188=0,AV189,0),0)</f>
        <v>0</v>
      </c>
      <c r="AW223" s="86">
        <f>IF(Y188=0,IF(AB188=0,IF(AE188=0,IF(AK188=0,AW189,0),0),0),0)</f>
        <v>0</v>
      </c>
      <c r="AX223" s="86">
        <f>IF(Y188=0,IF(AB188=0,IF(AD188=0,AX189,0),0),0)</f>
        <v>0</v>
      </c>
      <c r="AY223" s="86">
        <f>IF(Y188=0,IF(AB188=0,IF(AL188=0,AY189,0),0),0)</f>
        <v>0</v>
      </c>
      <c r="AZ223" s="86">
        <f>IF(Y188=0,IF(AB188=0,AZ189,0),0)</f>
        <v>0</v>
      </c>
      <c r="BA223" s="86">
        <f>IF(Y188=0,IF(AF188=0,IF(AM188=0,BA189,0),0),0)</f>
        <v>0</v>
      </c>
      <c r="BB223" s="86">
        <f>IF(Y188=0,IF(AF188=0,IF(AM188=0,BB189,0),0),0)</f>
        <v>0</v>
      </c>
      <c r="BC223" s="86">
        <f>IF(Y188=0,IF(AN188=0,BC189,0),0)</f>
        <v>0</v>
      </c>
      <c r="BD223" s="86">
        <f>IF(Y188=0,BD189,0)</f>
        <v>0</v>
      </c>
      <c r="BF223" s="114">
        <v>2</v>
      </c>
      <c r="BG223" s="112" t="str">
        <f>IF(Y185=Z185,"",Z185)</f>
        <v>ふくのくに</v>
      </c>
      <c r="BH223" s="67">
        <f>COUNTIF(Y253:BD253,BG223)</f>
        <v>0</v>
      </c>
      <c r="BI223" s="105">
        <f>SUMIF(Y253:BD253,BG223,Y265:BD265)</f>
        <v>0</v>
      </c>
      <c r="BJ223" s="133">
        <f>IF(BG223="",0,BI223*100000+32-BF223)</f>
        <v>30</v>
      </c>
      <c r="BK223" s="65">
        <f>RANK(BJ223,BJ222:BJ253)</f>
        <v>8</v>
      </c>
      <c r="BL223" s="65" t="str">
        <f t="shared" ref="BL223:BL253" si="42">IF(BI223=0,"",IF(BK223=1,1,IF(BK223=2,2,IF(BK223=3,3,IF(BK223=4,4,IF(BK223=5,5,IF(BK223=6,6,IF(BK223=7,7,IF(BK223=8,8,IF(BK223=9,9,IF(BK223=10,10,"")))))))))))</f>
        <v/>
      </c>
    </row>
    <row r="224" spans="2:64" ht="13.5" customHeight="1">
      <c r="B224" s="158"/>
      <c r="C224" s="81"/>
      <c r="D224" s="489" t="str">
        <f>LOOKUP(C230,始祖牛ﾃﾞｰﾀ!$A$6:$A$6335,始祖牛ﾃﾞｰﾀ!$E$6:$E$6335)</f>
        <v>安福１６５の９</v>
      </c>
      <c r="E224" s="490"/>
      <c r="F224" s="81"/>
      <c r="G224" s="190" t="str">
        <f>LOOKUP(E226,始祖牛ﾃﾞｰﾀ!$A$6:$A$6335,始祖牛ﾃﾞｰﾀ!$D$6:$D$6335)</f>
        <v>やすふく</v>
      </c>
      <c r="H224" s="84"/>
      <c r="I224" s="118"/>
      <c r="J224" s="78"/>
      <c r="K224" s="197" t="str">
        <f>LOOKUP(G224,始祖牛ﾃﾞｰﾀ!$A$6:$A$6335,始祖牛ﾃﾞｰﾀ!$F$6:$F$6335)</f>
        <v>やすみどい</v>
      </c>
      <c r="L224" s="118"/>
      <c r="M224" s="190" t="str">
        <f>LOOKUP(G224,始祖牛ﾃﾞｰﾀ!$A$6:$A$6335,始祖牛ﾃﾞｰﾀ!$I$6:$I$6335)</f>
        <v>徳藤土井</v>
      </c>
      <c r="N224" s="83"/>
      <c r="O224" s="83"/>
      <c r="P224" s="83"/>
      <c r="Q224" s="83"/>
      <c r="R224" s="83"/>
      <c r="S224" s="83"/>
      <c r="T224" s="510" t="s">
        <v>139</v>
      </c>
      <c r="U224" s="510"/>
      <c r="V224" s="510"/>
      <c r="X224" s="80" t="s">
        <v>101</v>
      </c>
      <c r="Y224" s="86">
        <f>Y190</f>
        <v>0</v>
      </c>
      <c r="Z224" s="86">
        <f>IF(Y190=0,Z190,0)</f>
        <v>0</v>
      </c>
      <c r="AA224" s="86">
        <f>IF(Y190=0,IF(Z190=0,AA190,0),0)</f>
        <v>0</v>
      </c>
      <c r="AB224" s="86">
        <f>IF(Y190=0,AB190,0)</f>
        <v>0</v>
      </c>
      <c r="AC224" s="86">
        <f>IF(Y190=0,IF(Z190=0,IF(AA190=0,AC190,0),0),0)</f>
        <v>0</v>
      </c>
      <c r="AD224" s="86">
        <f>IF(Y190=0,IF(Z190=0,AD190,0),0)</f>
        <v>0</v>
      </c>
      <c r="AE224" s="86">
        <f>IF(Y190=0,IF(AB190=0,AE190,0),0)</f>
        <v>0</v>
      </c>
      <c r="AF224" s="86">
        <f>IF(Y190=0,AF190,0)</f>
        <v>0</v>
      </c>
      <c r="AG224" s="86">
        <f>IF(Y190=0,IF(Z190=0,IF(AA190=0,IF(AC190=0,AG190,0),0),0),0)</f>
        <v>0</v>
      </c>
      <c r="AH224" s="86">
        <f>IF(Y190=0,IF(Z190=0,IF(AA190=0,AH190,0),0),0)</f>
        <v>0</v>
      </c>
      <c r="AI224" s="86">
        <f>IF(Y190=0,IF(Z190=0,IF(AD190=0,AI190,0),0),0)</f>
        <v>0</v>
      </c>
      <c r="AJ224" s="86">
        <f>IF(Y190=0,IF(Z190=0,AJ190,0),0)</f>
        <v>0</v>
      </c>
      <c r="AK224" s="86">
        <f>IF(Y190=0,IF(AB190=0,IF(AE190=0,AK190,0),0),0)</f>
        <v>0</v>
      </c>
      <c r="AL224" s="86">
        <f>IF(Y190=0,IF(AB190=0,AL190,0),0)</f>
        <v>0</v>
      </c>
      <c r="AM224" s="86">
        <f>IF(Y190=0,IF(AF190=0,AM190,0),0)</f>
        <v>0</v>
      </c>
      <c r="AN224" s="86">
        <f>IF(Y190=0,AN190,0)</f>
        <v>0</v>
      </c>
      <c r="AO224" s="86">
        <f>IF(Y190=0,IF(Z190=0,IF(AA190=0,IF(AC190=0,IF(AG190=0,AO190,0),0),0),0),0)</f>
        <v>0</v>
      </c>
      <c r="AP224" s="86">
        <f>IF(Y190=0,IF(Z190=0,IF(AA190=0,IF(AB190=0,AP190,0),0),0),0)</f>
        <v>0</v>
      </c>
      <c r="AQ224" s="86">
        <f>IF(Y190=0,IF(Z190=0,IF(AA190=0,IF(AH190=0,AQ190,0),0),0),0)</f>
        <v>0</v>
      </c>
      <c r="AR224" s="86">
        <f>IF(Y190=0,IF(Z190=0,IF(AA190=0,AR190,0),0),0)</f>
        <v>0</v>
      </c>
      <c r="AS224" s="86">
        <f>IF(Y190=0,IF(Z190=0,IF(AD190=0,IF(AG190=0,IF(AH190=0,AS190,0),0),0),0),0)</f>
        <v>0</v>
      </c>
      <c r="AT224" s="86">
        <f>IF(Y190=0,IF(Z190=0,IF(AD190=0,AT190,0),0),0)</f>
        <v>0</v>
      </c>
      <c r="AU224" s="86">
        <f>IF(Y190=0,IF(Z190=0,IF(AJ190=0,AU190,0),0),0)</f>
        <v>0</v>
      </c>
      <c r="AV224" s="86">
        <f>IF(Y190=0,IF(Z190=0,AV190,0),0)</f>
        <v>0</v>
      </c>
      <c r="AW224" s="86">
        <f>IF(Y190=0,IF(AB190=0,IF(AE190=0,IF(AK190=0,AW190,0),0),0),0)</f>
        <v>0</v>
      </c>
      <c r="AX224" s="86">
        <f>IF(Y190=0,IF(AB190=0,IF(AD190=0,AX190,0),0),0)</f>
        <v>0</v>
      </c>
      <c r="AY224" s="86">
        <f>IF(Y190=0,IF(AB190=0,IF(AL190=0,AY190,0),0),0)</f>
        <v>0</v>
      </c>
      <c r="AZ224" s="86">
        <f>IF(Y190=0,IF(AB190=0,AZ190,0),0)</f>
        <v>0</v>
      </c>
      <c r="BA224" s="86">
        <f>IF(Y190=0,IF(AF190=0,IF(AM190=0,BA190,0),0),0)</f>
        <v>0</v>
      </c>
      <c r="BB224" s="86">
        <f>IF(Y190=0,IF(AF190=0,IF(AM190=0,BB190,0),0),0)</f>
        <v>0</v>
      </c>
      <c r="BC224" s="86">
        <f>IF(Y190=0,IF(AN190=0,BC190,0),0)</f>
        <v>0</v>
      </c>
      <c r="BD224" s="86">
        <f>IF(Y190=0,BD190,0)</f>
        <v>0</v>
      </c>
      <c r="BF224" s="114">
        <v>3</v>
      </c>
      <c r="BG224" s="112" t="str">
        <f>IF(OR(Y185=AA185,Z185=AA185),"",AA185)</f>
        <v>きたぐに７の８</v>
      </c>
      <c r="BH224" s="67">
        <f>COUNTIF(Y253:BD253,BG224)</f>
        <v>1</v>
      </c>
      <c r="BI224" s="105">
        <f>SUMIF(Y253:BD253,BG224,Y265:BD265)</f>
        <v>1.5734374999999998E-2</v>
      </c>
      <c r="BJ224" s="133">
        <f>IF(BG224="",0,BI224*100000+32-BF224)</f>
        <v>1602.4374999999998</v>
      </c>
      <c r="BK224" s="65">
        <f>RANK(BJ224,BJ222:BJ253)</f>
        <v>1</v>
      </c>
      <c r="BL224" s="65">
        <f t="shared" si="42"/>
        <v>1</v>
      </c>
    </row>
    <row r="225" spans="2:64" ht="13.5" customHeight="1">
      <c r="B225" s="158"/>
      <c r="C225" s="87"/>
      <c r="D225" s="489"/>
      <c r="E225" s="490"/>
      <c r="F225" s="76"/>
      <c r="G225" s="170"/>
      <c r="H225" s="223" t="s">
        <v>108</v>
      </c>
      <c r="I225" s="199" t="str">
        <f>LOOKUP(E226,始祖牛ﾃﾞｰﾀ!$A$6:$A$6335,始祖牛ﾃﾞｰﾀ!$G$6:$G$6335)</f>
        <v>茂富士</v>
      </c>
      <c r="J225" s="77" t="s">
        <v>117</v>
      </c>
      <c r="K225" s="200" t="str">
        <f>LOOKUP(I226,始祖牛ﾃﾞｰﾀ!$A$6:$A$6335,始祖牛ﾃﾞｰﾀ!$E$6:$E$6335)</f>
        <v>茂金波</v>
      </c>
      <c r="L225" s="225"/>
      <c r="M225" s="91" t="str">
        <f>LOOKUP(K226,始祖牛ﾃﾞｰﾀ!$A$6:$A$6335,始祖牛ﾃﾞｰﾀ!$E$6:$E$6335)</f>
        <v>茂福</v>
      </c>
      <c r="N225" s="83"/>
      <c r="O225" s="83"/>
      <c r="P225" s="83"/>
      <c r="Q225" s="83"/>
      <c r="R225" s="83"/>
      <c r="S225" s="83"/>
      <c r="T225" s="448" t="s">
        <v>140</v>
      </c>
      <c r="U225" s="511" t="s">
        <v>141</v>
      </c>
      <c r="V225" s="511"/>
      <c r="X225" s="80" t="s">
        <v>103</v>
      </c>
      <c r="Y225" s="86">
        <f>IF(Y188=0,IF(Y189=0,Y191,0),0)</f>
        <v>0</v>
      </c>
      <c r="Z225" s="86">
        <f>IF(Y188=0,IF(Y189=0,IF(Z188=0,IF(Z189=0,Z191,0),0),0),0)</f>
        <v>0</v>
      </c>
      <c r="AA225" s="86">
        <f>IF(Y188=0,IF(Y189=0,IF(Z188=0,IF(Z189=0,AA191,0),0),0),0)</f>
        <v>0</v>
      </c>
      <c r="AB225" s="86">
        <f>IF(Y188=0,AB191,0)</f>
        <v>0</v>
      </c>
      <c r="AC225" s="86">
        <f>IF(AND(Y188=0,Y189=0),IF(AND(Z188=0,Z189=0),IF(AND(AA188=0,AA189=0),AC191,0),0),0)</f>
        <v>0</v>
      </c>
      <c r="AD225" s="86">
        <f>IF(AND(Y188=0,Y189=0),IF(AND(Z188=0,Z189=0),AD191,0),0)</f>
        <v>0</v>
      </c>
      <c r="AE225" s="86">
        <f>IF(AND(Y188=0,Y189=0),IF(AND(AB188=0,AB189=0),AE191,0),0)</f>
        <v>0</v>
      </c>
      <c r="AF225" s="86">
        <f>IF(Y188=0,IF(Y189=0,AF191,0),0)</f>
        <v>0</v>
      </c>
      <c r="AG225" s="86">
        <f>IF(AND(Y188=0,Y189=0),IF(AND(Z188=0,Z189=0),IF(AND(AA188=0,AA189=0),IF(AND(AC188=0,AC189=0),AG191,0),0),0),0)</f>
        <v>0</v>
      </c>
      <c r="AH225" s="86">
        <f>IF(AND(Y188=0,Y189=0),IF(AND(Z188=0,Z189=0),IF(AND(AA188=0,AA189=0),AH191,0),0),0)</f>
        <v>0</v>
      </c>
      <c r="AI225" s="86">
        <f>IF(AND(Y188=0,Y189=0),IF(AND(Z188=0,Z189=0),IF(AND(AD188=0,AD189=0),AI191,0),0),0)</f>
        <v>0</v>
      </c>
      <c r="AJ225" s="86">
        <f>IF(AND(Y188=0,Y189=0),IF(AND(Z188=0,Z189=0),AJ191,0),0)</f>
        <v>0</v>
      </c>
      <c r="AK225" s="86">
        <f>IF(AND(Y188=0,Y189=0),IF(AND(AB188=0,AB189=0),IF(AND(AE188=0,AE189=0),AK191,0),0),0)</f>
        <v>0</v>
      </c>
      <c r="AL225" s="86">
        <f>IF(AND(Y188=0,Y189=0),IF(AND(AB188=0,AB189=0),IF(AND(AE188=0,AE189=0),AL191,0),0),0)</f>
        <v>0</v>
      </c>
      <c r="AM225" s="86">
        <f>IF(AND(Y188=0,Y189=0),IF(AND(AF188=0,AF189=0),AM191,0),0)</f>
        <v>0</v>
      </c>
      <c r="AN225" s="86">
        <f>IF(AND(Y188=0,Y189=0),AN191,0)</f>
        <v>0</v>
      </c>
      <c r="AO225" s="86">
        <f>IF(AND(Y188=0,Y189=0),IF(AND(Z188=0,Z189=0),IF(AND(AA188=0,AA189=0),IF(AND(AC188=0,AC189=0),IF(AND(AG188=0,AG189=0),AO191,0),0),0),0),0)</f>
        <v>0</v>
      </c>
      <c r="AP225" s="86">
        <f>IF(AND(Y188=0,Y189=0),IF(AND(Z188=0,Z189=0),IF(AND(AA188=0,AA189=0),IF(AND(AG188=0,AG189=0),AP191,0),0),0),0)</f>
        <v>0</v>
      </c>
      <c r="AQ225" s="86">
        <f>IF(AND(Y188=0,Y189=0),IF(AND(Z188=0,Z189=0),IF(AND(AD188=0,AD189=0),IF(AND(AH188=0,AH189=0),AQ191,0),0),0),0)</f>
        <v>0</v>
      </c>
      <c r="AR225" s="86">
        <f>IF(AND(Y188=0,Y189=0),IF(AND(Z188=0,Z189=0),IF(AND(AA188=0,AA189=0),AR191,0),0),0)</f>
        <v>0</v>
      </c>
      <c r="AS225" s="86">
        <f>IF(AND(Y188=0,Y189=0),IF(AND(Z188=0,Z189=0),IF(AND(AD188=0,AD189=0),IF(AND(AI188=0,AI189=0),AS191,0),0),0),0)</f>
        <v>0</v>
      </c>
      <c r="AT225" s="86">
        <f>IF(AND(Y188=0,Y189=0),IF(AND(Z189=0,Z188=0),IF(AND(AD188=0,AD189=0),AT191,0),0),0)</f>
        <v>0</v>
      </c>
      <c r="AU225" s="86">
        <f>IF(AND(Y188=0,Y189=0),IF(AND(AN188=0,AN189=0),AU191,0),0)</f>
        <v>0</v>
      </c>
      <c r="AV225" s="86">
        <f>IF(AND(Y189=0,Y188=0),IF(AND(Z188=0,Z189=0),AV191,0),0)</f>
        <v>0</v>
      </c>
      <c r="AW225" s="86">
        <f>IF(AND(Y188=0,Y189=0),IF(AND(AB188=0,AB189=0),IF(AND(AE188=0,AE189=0),IF(AND(AK188=0,AK189=0),AW191,0),0),0),0)</f>
        <v>0</v>
      </c>
      <c r="AX225" s="86">
        <f>IF(AND(Y188=0,Y189=0),IF(AND(AB188=0,AB189=0),IF(AND(AE189=0,AE188=0),AX191,0),0),0)</f>
        <v>0</v>
      </c>
      <c r="AY225" s="86">
        <f>IF(AND(Y188=0,Y189=0),IF(AND(AB188=0,AB189=0),IF(AND(AL188=0,AL189=0),AY191,0),0),0)</f>
        <v>0</v>
      </c>
      <c r="AZ225" s="86">
        <f>IF(AND(Y188=0,Y189=0),IF(AND(AB188=0,AB189=0),AZ191,0),0)</f>
        <v>0</v>
      </c>
      <c r="BA225" s="86">
        <f>IF(AND(Y188=0,Y189=0),IF(AND(AB188=0,AB189=0),IF(AND(AF188=0,AF189=0),IF(AND(AM188=0,AM189=0),BA191,0),0),0),0)</f>
        <v>0</v>
      </c>
      <c r="BB225" s="86">
        <f>IF(AND(Y188=0,Y189=0),IF(AND(AF188=0,AF189=0),BB191,0),0)</f>
        <v>0</v>
      </c>
      <c r="BC225" s="86">
        <f>IF(AND(Y189=0,Y188=0),IF(AND(AN188=0,AN189=0),BC191,0),0)</f>
        <v>0</v>
      </c>
      <c r="BD225" s="86">
        <f>IF(AND(Y188=0,Y189=0),BD191,0)</f>
        <v>0</v>
      </c>
      <c r="BF225" s="114">
        <v>4</v>
      </c>
      <c r="BG225" s="112" t="str">
        <f>IF(OR(Y185=AB185,Z185=AB185),"",IF(AA185=AB185,"",AB185))</f>
        <v>たかざくら</v>
      </c>
      <c r="BH225" s="67">
        <f>COUNTIF(Y253:BD253,BG225)</f>
        <v>0</v>
      </c>
      <c r="BI225" s="105">
        <f>SUMIF(Y253:BD253,BG225,Y265:BD265)</f>
        <v>0</v>
      </c>
      <c r="BJ225" s="133">
        <f>IF(BG225="",0,BI225*100000+32-BF225)</f>
        <v>28</v>
      </c>
      <c r="BK225" s="65">
        <f>RANK(BJ225,BJ222:BJ253)</f>
        <v>9</v>
      </c>
      <c r="BL225" s="65" t="str">
        <f t="shared" si="42"/>
        <v/>
      </c>
    </row>
    <row r="226" spans="2:64" ht="13.5" customHeight="1">
      <c r="B226" s="158"/>
      <c r="C226" s="192"/>
      <c r="D226" s="81"/>
      <c r="E226" s="195" t="str">
        <f>LOOKUP(C230,始祖牛ﾃﾞｰﾀ!$A$6:$A$6335,始祖牛ﾃﾞｰﾀ!$D$6:$D$6335)</f>
        <v>やすふく１６５の９</v>
      </c>
      <c r="F226" s="81"/>
      <c r="G226" s="82"/>
      <c r="H226" s="88"/>
      <c r="I226" s="191" t="str">
        <f>LOOKUP(E226,始祖牛ﾃﾞｰﾀ!$A$6:$A$6335,始祖牛ﾃﾞｰﾀ!$F$6:$F$6335)</f>
        <v>しげふじ</v>
      </c>
      <c r="J226" s="78"/>
      <c r="K226" s="197" t="str">
        <f>LOOKUP(I226,始祖牛ﾃﾞｰﾀ!$A$6:$A$6335,始祖牛ﾃﾞｰﾀ!$D$6:$D$6335)</f>
        <v>しげかねなみ</v>
      </c>
      <c r="L226" s="118"/>
      <c r="M226" s="190" t="str">
        <f>LOOKUP(I226,始祖牛ﾃﾞｰﾀ!$A$6:$A$6335,始祖牛ﾃﾞｰﾀ!$G$6:$G$6335)</f>
        <v>秀正</v>
      </c>
      <c r="N226" s="83"/>
      <c r="O226" s="83"/>
      <c r="P226" s="83"/>
      <c r="Q226" s="83"/>
      <c r="R226" s="83"/>
      <c r="S226" s="83"/>
      <c r="T226" s="295">
        <v>0</v>
      </c>
      <c r="U226" s="509" t="s">
        <v>142</v>
      </c>
      <c r="V226" s="509"/>
      <c r="X226" s="80" t="s">
        <v>104</v>
      </c>
      <c r="Y226" s="86">
        <f>IF(Y188=0,Y192,0)</f>
        <v>0</v>
      </c>
      <c r="Z226" s="86">
        <f>IF(Y188=0,IF(Z188=0,Z192,0),0)</f>
        <v>0</v>
      </c>
      <c r="AA226" s="86">
        <f>IF(Y188=0,IF(Z188=0,AA192,0),0)</f>
        <v>0</v>
      </c>
      <c r="AB226" s="86">
        <f>IF(Y188=0,AB192,0)</f>
        <v>0</v>
      </c>
      <c r="AC226" s="86">
        <f>IF(Y188=0,IF(Z188=0,IF(AA188=0,AC192,0),0),0)</f>
        <v>0</v>
      </c>
      <c r="AD226" s="86">
        <f>IF(Y188=0,IF(Z188=0,AD192,0),0)</f>
        <v>0</v>
      </c>
      <c r="AE226" s="86">
        <f>IF(Y188=0,IF(AB188=0,AE192,0),0)</f>
        <v>0</v>
      </c>
      <c r="AF226" s="86">
        <f>IF(Y188=0,AF192,0)</f>
        <v>0</v>
      </c>
      <c r="AG226" s="86">
        <f>IF(Y188=0,IF(Z188=0,IF(AA188=0,IF(AC188=0,AG192,0),0),0),0)</f>
        <v>0</v>
      </c>
      <c r="AH226" s="86">
        <f>IF(Y188=0,IF(Z188=0,IF(AA188=0,AH192,0),0),0)</f>
        <v>0</v>
      </c>
      <c r="AI226" s="86">
        <f>IF(Y188=0,IF(Z188=0,IF(AD188=0,AI192,0),0),0)</f>
        <v>0</v>
      </c>
      <c r="AJ226" s="86">
        <f>IF(Y188=0,IF(Z188=0,AJ192,0),0)</f>
        <v>0</v>
      </c>
      <c r="AK226" s="86">
        <f>IF(Y188=0,IF(AB188=0,IF(AE188=0,AK192,0),0),0)</f>
        <v>0</v>
      </c>
      <c r="AL226" s="86">
        <f>IF(Y188=0,IF(AB188=0,AL192,0),0)</f>
        <v>0</v>
      </c>
      <c r="AM226" s="86">
        <f>IF(Y188=0,IF(AF188=0,AM192,0),0)</f>
        <v>0</v>
      </c>
      <c r="AN226" s="86">
        <f>IF(Y188=0,AN192,0)</f>
        <v>0</v>
      </c>
      <c r="AO226" s="86">
        <f>IF(Y188=0,IF(Z188=0,IF(AA188=0,IF(AC188=0,IF(AG188=0,AO192,0),0),0),0),0)</f>
        <v>0</v>
      </c>
      <c r="AP226" s="86">
        <f>IF(Y188=0,IF(Z188=0,IF(AA188=0,IF(AB188=0,AP192,0),0),0),0)</f>
        <v>0</v>
      </c>
      <c r="AQ226" s="86">
        <f>IF(Y188=0,IF(Z188=0,IF(AA188=0,IF(AH188=0,AQ192,0),0),0),0)</f>
        <v>0</v>
      </c>
      <c r="AR226" s="86">
        <f>IF(Y188=0,IF(Z188=0,IF(AA188=0,AR192,0),0),0)</f>
        <v>0</v>
      </c>
      <c r="AS226" s="86">
        <f>IF(Y188=0,IF(Z188=0,IF(AD188=0,IF(AG188=0,IF(AH188=0,AS192,0),0),0),0),0)</f>
        <v>0</v>
      </c>
      <c r="AT226" s="86">
        <f>IF(Y188=0,IF(Z188=0,IF(AD188=0,AT192,0),0),0)</f>
        <v>0</v>
      </c>
      <c r="AU226" s="86">
        <f>IF(Y188=0,IF(Z188=0,IF(AJ188=0,AU192,0),0),0)</f>
        <v>0</v>
      </c>
      <c r="AV226" s="86">
        <f>IF(Y188=0,IF(Z188=0,AV192,0),0)</f>
        <v>0</v>
      </c>
      <c r="AW226" s="86">
        <f>IF(Y188=0,IF(AB188=0,IF(AE188=0,IF(AK188=0,AW192,0),0),0),0)</f>
        <v>0</v>
      </c>
      <c r="AX226" s="86">
        <f>IF(Y188=0,IF(AB188=0,IF(AD188=0,AX192,0),0),0)</f>
        <v>0</v>
      </c>
      <c r="AY226" s="86">
        <f>IF(Y188=0,IF(AB188=0,IF(AL188=0,AY192,0),0),0)</f>
        <v>0</v>
      </c>
      <c r="AZ226" s="86">
        <f>IF(Y188=0,IF(AB188=0,AZ192,0),0)</f>
        <v>0</v>
      </c>
      <c r="BA226" s="86">
        <f>IF(Y188=0,IF(AF188=0,IF(AM188=0,BA192,0),0),0)</f>
        <v>0</v>
      </c>
      <c r="BB226" s="86">
        <f>IF(Y188=0,IF(AF188=0,IF(AM188=0,BB192,0),0),0)</f>
        <v>0</v>
      </c>
      <c r="BC226" s="86">
        <f>IF(Y188=0,IF(AN188=0,BC192,0),0)</f>
        <v>0</v>
      </c>
      <c r="BD226" s="86">
        <f>IF(Y188=0,BD192,0)</f>
        <v>0</v>
      </c>
      <c r="BF226" s="114">
        <v>5</v>
      </c>
      <c r="BG226" s="112" t="str">
        <f>IF(OR(Y185=AC185,Z185=AC185),"",IF(OR(AA185=AC185,AB185=AC185),"",AC185))</f>
        <v>だい７いとざくら</v>
      </c>
      <c r="BH226" s="67">
        <f>COUNTIF(Y253:BD253,BG226)</f>
        <v>1</v>
      </c>
      <c r="BI226" s="105">
        <f>SUMIF(Y253:BD253,BG226,Y265:BD265)</f>
        <v>1.953125E-3</v>
      </c>
      <c r="BJ226" s="133">
        <f t="shared" ref="BJ226:BJ241" si="43">IF(BG226="",0,BI226*100000+32-BF226)</f>
        <v>222.3125</v>
      </c>
      <c r="BK226" s="65">
        <f>RANK(BJ226,BJ222:BJ253)</f>
        <v>3</v>
      </c>
      <c r="BL226" s="65">
        <f t="shared" si="42"/>
        <v>3</v>
      </c>
    </row>
    <row r="227" spans="2:64" ht="13.5" customHeight="1">
      <c r="B227" s="158"/>
      <c r="C227" s="185"/>
      <c r="D227" s="81"/>
      <c r="E227" s="83"/>
      <c r="F227" s="81"/>
      <c r="G227" s="82"/>
      <c r="H227" s="82"/>
      <c r="I227" s="118"/>
      <c r="J227" s="77" t="s">
        <v>118</v>
      </c>
      <c r="K227" s="200" t="str">
        <f>LOOKUP(E226,始祖牛ﾃﾞｰﾀ!$A$6:$A$6335,始祖牛ﾃﾞｰﾀ!$I$6:$I$6335)</f>
        <v>石大屋</v>
      </c>
      <c r="L227" s="225"/>
      <c r="M227" s="91" t="str">
        <f>LOOKUP(K228,始祖牛ﾃﾞｰﾀ!$A$6:$A$6335,始祖牛ﾃﾞｰﾀ!$E$6:$E$6335)</f>
        <v>第４大屋</v>
      </c>
      <c r="N227" s="83"/>
      <c r="O227" s="83"/>
      <c r="P227" s="83"/>
      <c r="Q227" s="83"/>
      <c r="R227" s="83"/>
      <c r="S227" s="83"/>
      <c r="T227" s="295">
        <v>5</v>
      </c>
      <c r="U227" s="509" t="s">
        <v>185</v>
      </c>
      <c r="V227" s="509"/>
      <c r="X227" s="80" t="s">
        <v>105</v>
      </c>
      <c r="Y227" s="86">
        <f>IF(Y190=0,Y193,0)</f>
        <v>0</v>
      </c>
      <c r="Z227" s="86">
        <f>IF(AND(Y190=0,Z190=0),Z193,0)</f>
        <v>0</v>
      </c>
      <c r="AA227" s="86">
        <f>IF(Y190=0,IF(Z190=0,AA193,0),0)</f>
        <v>0</v>
      </c>
      <c r="AB227" s="86">
        <f>IF(Y190=0,AB193,0)</f>
        <v>0</v>
      </c>
      <c r="AC227" s="86">
        <f>IF(Y190=0,IF(Z190=0,IF(AA190=0,AC193,0),0),0)</f>
        <v>0</v>
      </c>
      <c r="AD227" s="86">
        <f>IF(Y190=0,IF(Z190=0,AD193,0),0)</f>
        <v>0</v>
      </c>
      <c r="AE227" s="86">
        <f>IF(Y190=0,IF(AB190=0,AE193,0),0)</f>
        <v>0</v>
      </c>
      <c r="AF227" s="86">
        <f>IF(Y190=0,AF193,0)</f>
        <v>0</v>
      </c>
      <c r="AG227" s="86">
        <f>IF(Y190=0,IF(Z190=0,IF(AA190=0,IF(AC190=0,AG193,0),0),0),0)</f>
        <v>0</v>
      </c>
      <c r="AH227" s="86">
        <f>IF(Y190=0,IF(Z190=0,IF(AA190=0,AH193,0),0),0)</f>
        <v>0</v>
      </c>
      <c r="AI227" s="86">
        <f>IF(Y190=0,IF(Z190=0,IF(AD190=0,AI193,0),0),0)</f>
        <v>0</v>
      </c>
      <c r="AJ227" s="86">
        <f>IF(Y190=0,IF(Z190=0,AJ193,0),0)</f>
        <v>0</v>
      </c>
      <c r="AK227" s="86">
        <f>IF(Y190=0,IF(AB190=0,IF(AE190=0,AK193,0),0),0)</f>
        <v>0</v>
      </c>
      <c r="AL227" s="86">
        <f>IF(Y190=0,IF(AB190=0,AL193,0),0)</f>
        <v>0</v>
      </c>
      <c r="AM227" s="86">
        <f>IF(Y190=0,IF(AF190=0,AM193,0),0)</f>
        <v>0</v>
      </c>
      <c r="AN227" s="86">
        <f>IF(Y190=0,AN193,0)</f>
        <v>0</v>
      </c>
      <c r="AO227" s="86">
        <f>IF(Y190=0,IF(Z190=0,IF(AA190=0,IF(AC190=0,IF(AG190=0,AO193,0),0),0),0),0)</f>
        <v>0</v>
      </c>
      <c r="AP227" s="86">
        <f>IF(Y190=0,IF(Z190=0,IF(AA190=0,IF(AB190=0,AP193,0),0),0),0)</f>
        <v>0</v>
      </c>
      <c r="AQ227" s="86">
        <f>IF(Y190=0,IF(Z190=0,IF(AA190=0,IF(AH190=0,AQ193,0),0),0),0)</f>
        <v>0</v>
      </c>
      <c r="AR227" s="86">
        <f>IF(Y190=0,IF(Z190=0,IF(AA190=0,AR193,0),0),0)</f>
        <v>0</v>
      </c>
      <c r="AS227" s="86">
        <f>IF(Y190=0,IF(Z190=0,IF(AD190=0,IF(AG190=0,IF(AH190=0,AS193,0),0),0),0),0)</f>
        <v>0</v>
      </c>
      <c r="AT227" s="86">
        <f>IF(Y190=0,IF(Z190=0,IF(AD190=0,AT193,0),0),0)</f>
        <v>0</v>
      </c>
      <c r="AU227" s="86">
        <f>IF(Y190=0,IF(Z190=0,IF(AJ190=0,AU193,0),0),0)</f>
        <v>0</v>
      </c>
      <c r="AV227" s="86">
        <f>IF(Y190=0,IF(Z190=0,AV193,0),0)</f>
        <v>0</v>
      </c>
      <c r="AW227" s="86">
        <f>IF(Y190=0,IF(AB190=0,IF(AE190=0,IF(AK190=0,AW193,0),0),0),0)</f>
        <v>0</v>
      </c>
      <c r="AX227" s="86">
        <f>IF(Y190=0,IF(AB190=0,IF(AD190=0,AX193,0),0),0)</f>
        <v>0</v>
      </c>
      <c r="AY227" s="86">
        <f>IF(Y190=0,IF(AB190=0,IF(AL190=0,AY193,0),0),0)</f>
        <v>0</v>
      </c>
      <c r="AZ227" s="86">
        <f>IF(Y190=0,IF(AB190=0,AZ193,0),0)</f>
        <v>0</v>
      </c>
      <c r="BA227" s="86">
        <f>IF(Y190=0,IF(AF190=0,IF(AM190=0,BA193,0),0),0)</f>
        <v>0</v>
      </c>
      <c r="BB227" s="86">
        <f>IF(Y190=0,IF(AF190=0,IF(AM190=0,BB193,0),0),0)</f>
        <v>0</v>
      </c>
      <c r="BC227" s="86">
        <f>IF(Y190=0,IF(AN190=0,BC193,0),0)</f>
        <v>0</v>
      </c>
      <c r="BD227" s="86">
        <f>IF(Y190=0,BD193,0)</f>
        <v>0</v>
      </c>
      <c r="BF227" s="114">
        <v>6</v>
      </c>
      <c r="BG227" s="112" t="str">
        <f>IF(OR(Y185=AD185,Z185=AD185),"",IF(OR(AA185=AD185,AB185=AD185),"",IF(AC185=AD185,"",AD185)))</f>
        <v>ふくしげ</v>
      </c>
      <c r="BH227" s="67">
        <f>COUNTIF(Y253:BD253,BG227)</f>
        <v>0</v>
      </c>
      <c r="BI227" s="105">
        <f>SUMIF(Y253:BD253,BG227,Y265:BD265)</f>
        <v>0</v>
      </c>
      <c r="BJ227" s="133">
        <f t="shared" si="43"/>
        <v>26</v>
      </c>
      <c r="BK227" s="65">
        <f>RANK(BJ227,BJ222:BJ253)</f>
        <v>10</v>
      </c>
      <c r="BL227" s="65" t="str">
        <f t="shared" si="42"/>
        <v/>
      </c>
    </row>
    <row r="228" spans="2:64" ht="13.5" customHeight="1">
      <c r="B228" s="174"/>
      <c r="C228" s="496" t="str">
        <f>E185</f>
        <v>安福久</v>
      </c>
      <c r="D228" s="81"/>
      <c r="E228" s="64"/>
      <c r="F228" s="88"/>
      <c r="G228" s="84"/>
      <c r="H228" s="84"/>
      <c r="I228" s="118"/>
      <c r="J228" s="78"/>
      <c r="K228" s="197" t="str">
        <f>LOOKUP(E226,始祖牛ﾃﾞｰﾀ!$A$6:$A$6335,始祖牛ﾃﾞｰﾀ!$H$6:$H$6335)</f>
        <v>いしおおや</v>
      </c>
      <c r="L228" s="118"/>
      <c r="M228" s="190" t="str">
        <f>LOOKUP(E226,始祖牛ﾃﾞｰﾀ!$A$6:$A$6335,始祖牛ﾃﾞｰﾀ!$K$6:$K$6335)</f>
        <v>克己</v>
      </c>
      <c r="N228" s="83"/>
      <c r="O228" s="83"/>
      <c r="P228" s="83"/>
      <c r="Q228" s="83"/>
      <c r="R228" s="83"/>
      <c r="S228" s="83"/>
      <c r="T228" s="295">
        <v>10</v>
      </c>
      <c r="U228" s="509" t="s">
        <v>145</v>
      </c>
      <c r="V228" s="509"/>
      <c r="X228" s="80" t="s">
        <v>106</v>
      </c>
      <c r="Y228" s="86">
        <f>Y194</f>
        <v>0</v>
      </c>
      <c r="Z228" s="86">
        <f>IF(Y194=0,Z194,0)</f>
        <v>0</v>
      </c>
      <c r="AA228" s="86">
        <f>IF(Y194=0,IF(Z194=0,AA194,0),0)</f>
        <v>6</v>
      </c>
      <c r="AB228" s="86">
        <f>IF(Y194=0,AB194,0)</f>
        <v>0</v>
      </c>
      <c r="AC228" s="86">
        <f>IF(Y194=0,IF(Z194=0,IF(AA194=0,AC194,0),0),0)</f>
        <v>0</v>
      </c>
      <c r="AD228" s="86">
        <f>IF(Y194=0,IF(Z194=0,AD194,0),0)</f>
        <v>0</v>
      </c>
      <c r="AE228" s="86">
        <f>IF(Y194=0,IF(AB194=0,AE194,0),0)</f>
        <v>0</v>
      </c>
      <c r="AF228" s="86">
        <f>IF(Y194=0,AF194,0)</f>
        <v>0</v>
      </c>
      <c r="AG228" s="86">
        <f>IF(Y194=0,IF(Z194=0,IF(AA194=0,IF(AC194=0,AG194,0),0),0),0)</f>
        <v>0</v>
      </c>
      <c r="AH228" s="86">
        <f>IF(Y194=0,IF(Z194=0,IF(AA194=0,AH194,0),0),0)</f>
        <v>0</v>
      </c>
      <c r="AI228" s="86">
        <f>IF(Y194=0,IF(Z194=0,IF(AD194=0,AI194,0),0),0)</f>
        <v>0</v>
      </c>
      <c r="AJ228" s="86">
        <f>IF(Y194=0,IF(Z194=0,AJ194,0),0)</f>
        <v>0</v>
      </c>
      <c r="AK228" s="86">
        <f>IF(Y194=0,IF(AB194=0,IF(AE194=0,AK194,0),0),0)</f>
        <v>0</v>
      </c>
      <c r="AL228" s="86">
        <f>IF(Y194=0,IF(AB194=0,AL194,0),0)</f>
        <v>0</v>
      </c>
      <c r="AM228" s="86">
        <f>IF(Y194=0,IF(AF194=0,AM194,0),0)</f>
        <v>0</v>
      </c>
      <c r="AN228" s="86">
        <f>IF(Y194=0,AN194,0)</f>
        <v>0</v>
      </c>
      <c r="AO228" s="86">
        <f>IF(Y194=0,IF(Z194=0,IF(AA194=0,IF(AC194=0,IF(AG194=0,AO194,0),0),0),0),0)</f>
        <v>0</v>
      </c>
      <c r="AP228" s="86">
        <f>IF(Y194=0,IF(Z194=0,IF(AA194=0,IF(AB194=0,AP194,0),0),0),0)</f>
        <v>0</v>
      </c>
      <c r="AQ228" s="86">
        <f>IF(Y194=0,IF(Z194=0,IF(AA194=0,IF(AH194=0,AQ194,0),0),0),0)</f>
        <v>0</v>
      </c>
      <c r="AR228" s="86">
        <f>IF(Y194=0,IF(Z194=0,IF(AA194=0,AR194,0),0),0)</f>
        <v>0</v>
      </c>
      <c r="AS228" s="86">
        <f>IF(Y194=0,IF(Z194=0,IF(AD194=0,IF(AG194=0,IF(AH194=0,AS194,0),0),0),0),0)</f>
        <v>0</v>
      </c>
      <c r="AT228" s="86">
        <f>IF(Y194=0,IF(Z194=0,IF(AD194=0,AT194,0),0),0)</f>
        <v>0</v>
      </c>
      <c r="AU228" s="86">
        <f>IF(Y194=0,IF(Z194=0,IF(AJ194=0,AU194,0),0),0)</f>
        <v>0</v>
      </c>
      <c r="AV228" s="86">
        <f>IF(Y194=0,IF(Z194=0,AV194,0),0)</f>
        <v>0</v>
      </c>
      <c r="AW228" s="86">
        <f>IF(Y194=0,IF(AB194=0,IF(AE194=0,IF(AK194=0,AW194,0),0),0),0)</f>
        <v>0</v>
      </c>
      <c r="AX228" s="86">
        <f>IF(Y194=0,IF(AB194=0,IF(AD194=0,AX194,0),0),0)</f>
        <v>0</v>
      </c>
      <c r="AY228" s="86">
        <f>IF(Y194=0,IF(AB194=0,IF(AL194=0,AY194,0),0),0)</f>
        <v>0</v>
      </c>
      <c r="AZ228" s="86">
        <f>IF(Y194=0,IF(AB194=0,AZ194,0),0)</f>
        <v>0</v>
      </c>
      <c r="BA228" s="86">
        <f>IF(Y194=0,IF(AF194=0,IF(AM194=0,BA194,0),0),0)</f>
        <v>0</v>
      </c>
      <c r="BB228" s="86">
        <f>IF(Y194=0,IF(AF194=0,IF(AM194=0,BB194,0),0),0)</f>
        <v>0</v>
      </c>
      <c r="BC228" s="86">
        <f>IF(Y194=0,IF(AN194=0,BC194,0),0)</f>
        <v>0</v>
      </c>
      <c r="BD228" s="86">
        <f>IF(Y194=0,BD194,0)</f>
        <v>0</v>
      </c>
      <c r="BF228" s="114">
        <v>7</v>
      </c>
      <c r="BG228" s="112" t="str">
        <f>IF(OR(Y185=AE185,Z185=AE185),"",IF(OR(AA185=AE185,AB185=AE185),"",IF(OR(AC185=AE185,AD185=AE185),"",AE185)))</f>
        <v>たかみ</v>
      </c>
      <c r="BH228" s="67">
        <f>COUNTIF(Y253:BD253,BG228)</f>
        <v>0</v>
      </c>
      <c r="BI228" s="105">
        <f>SUMIF(Y253:BD253,BG228,Y265:BD265)</f>
        <v>0</v>
      </c>
      <c r="BJ228" s="133">
        <f t="shared" si="43"/>
        <v>25</v>
      </c>
      <c r="BK228" s="65">
        <f>RANK(BJ228,BJ222:BJ253)</f>
        <v>11</v>
      </c>
      <c r="BL228" s="65" t="str">
        <f t="shared" si="42"/>
        <v/>
      </c>
    </row>
    <row r="229" spans="2:64" ht="13.5" customHeight="1">
      <c r="B229" s="158"/>
      <c r="C229" s="496"/>
      <c r="D229" s="76"/>
      <c r="E229" s="170"/>
      <c r="F229" s="81" t="s">
        <v>104</v>
      </c>
      <c r="G229" s="64"/>
      <c r="H229" s="223" t="s">
        <v>109</v>
      </c>
      <c r="I229" s="199" t="str">
        <f>LOOKUP(G232,始祖牛ﾃﾞｰﾀ!$A$6:$A$6335,始祖牛ﾃﾞｰﾀ!$E$6:$E$6335)</f>
        <v>安美土井</v>
      </c>
      <c r="J229" s="77" t="s">
        <v>119</v>
      </c>
      <c r="K229" s="200" t="str">
        <f>LOOKUP(I230,始祖牛ﾃﾞｰﾀ!$A$6:$A$6335,始祖牛ﾃﾞｰﾀ!$E$6:$E$6335)</f>
        <v>田安土井</v>
      </c>
      <c r="L229" s="225"/>
      <c r="M229" s="91" t="str">
        <f>LOOKUP(K230,始祖牛ﾃﾞｰﾀ!$A$6:$A$6335,始祖牛ﾃﾞｰﾀ!$E$6:$E$6335)</f>
        <v>田福土井</v>
      </c>
      <c r="N229" s="83"/>
      <c r="O229" s="83"/>
      <c r="P229" s="83"/>
      <c r="Q229" s="83"/>
      <c r="R229" s="83"/>
      <c r="S229" s="83"/>
      <c r="T229" s="295">
        <v>15</v>
      </c>
      <c r="U229" s="509" t="s">
        <v>186</v>
      </c>
      <c r="V229" s="509"/>
      <c r="X229" s="80" t="s">
        <v>107</v>
      </c>
      <c r="Y229" s="86">
        <f>IF(Y188=0,IF(Y189=0,IF(Y191=0,Y195,0),0),0)</f>
        <v>0</v>
      </c>
      <c r="Z229" s="86">
        <f>IF(AND(Y188=0,Y189=0),IF(AND(Y191=0,Z188=0),IF(AND(Z189=0,Z191=0),Z195,0),0),0)</f>
        <v>0</v>
      </c>
      <c r="AA229" s="86">
        <f>IF(Y188=0,IF(Y189=0,IF(Y191=0,IF(Z188=0,IF(Z189=0,IF(Z191=0,AA195,0),0),0),0),0),0)</f>
        <v>0</v>
      </c>
      <c r="AB229" s="86">
        <f>IF(Y188=0,IF(Y189=0,IF(Y191=0,AB195,0),0),0)</f>
        <v>0</v>
      </c>
      <c r="AC229" s="86">
        <f>IF(AND(Y188=0,Y189=0),IF(AND(Y191=0,Z188=0),IF(AND(Z189=0,Z191=0),IF(AND(AA188=0,AA189=0),IF(AA191=0,AC195,0),0),0),0),0)</f>
        <v>0</v>
      </c>
      <c r="AD229" s="86">
        <f>IF(AND(Y188=0,Y189=0),IF(AND(Y191=0,Z188=0),IF(AND(Z189=0,Z191=0),AD195,0),0),0)</f>
        <v>0</v>
      </c>
      <c r="AE229" s="86">
        <f>IF(Y188=0,IF(Y189=0,IF(Y191=0,IF(AB188=0,IF(AB189=0,IF(AB191=0,AE195,0),0),0),0),0),0)</f>
        <v>0</v>
      </c>
      <c r="AF229" s="86">
        <f>IF(Y188=0,IF(Y189=0,IF(Y191=0,AF195,0),0),0)</f>
        <v>0</v>
      </c>
      <c r="AG229" s="86">
        <f>IF(AND(Y188=0,Y189=0),IF(AND(Y191=0,Z188=0),IF(AND(Z189=0,Z191=0),IF(AND(AA188=0,AA189=0),IF(AND(AA191=0,AC188=0),IF(AND(AC189=0,AC191=0),AG195,0),0),0),0),0),0)</f>
        <v>0</v>
      </c>
      <c r="AH229" s="86">
        <f>IF(AND(Y188=0,Y189=0),IF(AND(Y191=0,Z188=0),IF(AND(Z189=0,AA191=0),IF(AND(AA188=0,AA189=0),IF(Z191=0,AH195,0),0),0),0),0)</f>
        <v>0</v>
      </c>
      <c r="AI229" s="86">
        <f>IF(AND(Y188=0,Y189=0),IF(AND(Y191=0,Z188=0),IF(AND(Z189=0,Z191=0),IF(AND(AD188=0,AD189=0),IF(AD191=0,AI195,0),0),0),0),0)</f>
        <v>0</v>
      </c>
      <c r="AJ229" s="86">
        <f>IF(Y188=0,IF(Y189=0,IF(Y191=0,IF(Z188=0,IF(Z189=0,IF(Z191=0,AJ195,0),0),0),0),0),0)</f>
        <v>0</v>
      </c>
      <c r="AK229" s="86">
        <f>IF(AND(Y188=0,Y189=0),IF(AND(Y191=0,AB188=0),IF(AND(AB189=0,AB191=0),IF(AND(AE188=0,AE189=0),IF(AE191=0,AK195,0),0),0),0),0)</f>
        <v>0</v>
      </c>
      <c r="AL229" s="86">
        <f>IF(AND(Y188=0,Y189=0),IF(AND(Y191=0,AB188=0),IF(AND(AB189=0,AB191=0),AL195,0),0),0)</f>
        <v>0</v>
      </c>
      <c r="AM229" s="86">
        <f>IF(AND(Y188=0,Y189=0),IF(AND(Y191=0,AF188=0),IF(AND(AF189=0,AF191=0),AM195,0),0),0)</f>
        <v>0</v>
      </c>
      <c r="AN229" s="86">
        <f>IF(Y188=0,IF(Y189=0,IF(Y191=0,AN195,0),0),0)</f>
        <v>0</v>
      </c>
      <c r="AO229" s="86">
        <f>IF(AND(Y188=0,Y189=0),IF(AND(Y191=0,Z188=0),IF(AND(Z189=0,Z191=0),IF(AND(AA188=0,AA189=0),IF(AND(AA191=0,AC188=0),IF(AND(AC189=0,AC191=0),IF(AND(AG188=0,AG189=0),IF(AG191=0,AO195,0),0),0),0),0),0),0),0)</f>
        <v>0</v>
      </c>
      <c r="AP229" s="86">
        <f>IF(AND(Y188=0,Y189=0),IF(AND(Y191=0,Z188=0),IF(AND(Z189=0,Z191=0),IF(AND(AA188=0,AA189=0),IF(AND(AA191=0,AC188=0),IF(AND(AC189=0,AC191=0),AP195,0),0),0),0),0),0)</f>
        <v>0</v>
      </c>
      <c r="AQ229" s="86">
        <f>IF(AND(Y188=0,Y189=0),IF(AND(Y191=0,Z188=0),IF(AND(Z189=0,Z191=0),IF(AND(AA188=0,AA189=0),IF(AND(AA191=0,AC188=0),IF(AND(AC189=0,AC191=0),IF(AND(AH188=0,AH189=0),IF(AH191=0,AQ195,0),0),0),0),0),0),0),0)</f>
        <v>0</v>
      </c>
      <c r="AR229" s="86">
        <f>IF(AND(Y188=0,Y189=0),IF(AND(Y191=0,Z188=0),IF(AND(Z189=0,AA191=0),IF(AND(AA188=0,AA189=0),IF(Z191=0,AR195,0),0),0),0),0)</f>
        <v>0</v>
      </c>
      <c r="AS229" s="86">
        <f>IF(AND(Y188=0,Y189=0),IF(AND(Y191=0,Z188=0),IF(AND(Z189=0,Z191=0),IF(AND(AD188=0,AD189=0),IF(AND(AD191=0,AI188=0),IF(AND(AI189=0,AI191=0),AS195,0),0),0),0),0),0)</f>
        <v>0</v>
      </c>
      <c r="AT229" s="86">
        <f>IF(AND(Y188=0,Y189=0),IF(AND(Y191=0,Z188=0),IF(AND(Z189=0,Z191=0),IF(AND(AD188=0,AD189=0),IF(AD191=0,AT195,0),0),0),0),0)</f>
        <v>0</v>
      </c>
      <c r="AU229" s="86">
        <f>IF(AND(Y188=0,Y189=0),IF(AND(Y191=0,Z188=0),IF(AND(Z189=0,Z191=0),IF(AND(AJ189=0,AJ188=0),IF(AJ191=0,AU195,0),0),0),0),0)</f>
        <v>0</v>
      </c>
      <c r="AV229" s="86">
        <f>IF(Y188=0,IF(Y189=0,IF(Y191=0,IF(Z188=0,IF(Z189=0,IF(Z191=0,AV195,0),0),0),0),0),0)</f>
        <v>0</v>
      </c>
      <c r="AW229" s="86">
        <f>IF(AND(Y188=0,Y189=0),IF(AND(Y191=0,AB188=0),IF(AND(AB189=0,AB191=0),IF(AND(AE188=0,AE189=0),IF(AND(AE191=0,AK188=0),IF(AND(AK189=0,AK191=0),AW195,0),0),0),0),0),0)</f>
        <v>0</v>
      </c>
      <c r="AX229" s="86">
        <f>IF(AND(Y188=0,Y189=0),IF(AND(Y191=0,AB188=0),IF(AND(AB189=0,AB191=0),IF(AND(AE188=0,AE189=0),IF(AE191=0,AX195,0),0),0),0),0)</f>
        <v>0</v>
      </c>
      <c r="AY229" s="86">
        <f>IF(AND(Y188=0,Y189=0),IF(AND(Y191=0,AB188=0),IF(AND(AB189=0,AL191=0),IF(AND(AL188=0,AL189=0),IF(AB191=0,AY195,0),0),0),0),0)</f>
        <v>0</v>
      </c>
      <c r="AZ229" s="86">
        <f>IF(AND(Y188=0,Y189=0),IF(AND(Y191=0,AB188=0),IF(AND(AB189=0,AB191=0),AZ195,0),0),0)</f>
        <v>0</v>
      </c>
      <c r="BA229" s="86">
        <f>IF(AND(Y188=0,Y189=0),IF(AND(Y191=0,AF188=0),IF(AND(AF189=0,AF191=0),IF(AND(AM188=0,AM189=0),IF(AM191=0,BA195,0),0),0),0),0)</f>
        <v>0</v>
      </c>
      <c r="BB229" s="86">
        <f>IF(AND(Y188=0,Y189=0),IF(AND(Y191=0,AF188=0),IF(AND(AF189=0,AF191=0),BB195,0),0),0)</f>
        <v>0</v>
      </c>
      <c r="BC229" s="86">
        <f>IF(Y188=0,IF(Y189=0,IF(Y191=0,IF(AN188=0,IF(AN189=0,IF(AN191=0,BC195,0),0),0),0),0),0)</f>
        <v>0</v>
      </c>
      <c r="BD229" s="86">
        <f>IF(Y188=0,IF(Y189=0,IF(Y191=0,BD195,0),0),0)</f>
        <v>0</v>
      </c>
      <c r="BF229" s="114">
        <v>8</v>
      </c>
      <c r="BG229" s="112" t="str">
        <f>IF(OR(Y185=AF185,Z185=AF185),"",IF(OR(AA185=AF185,AB185=AF185),"",IF(OR(AC185=AF185,AD185=AF185),"",IF(AE185=AF185,"",AF185))))</f>
        <v>だい２０ひらしげ</v>
      </c>
      <c r="BH229" s="67">
        <f>COUNTIF(Y253:BD253,BG229)</f>
        <v>2</v>
      </c>
      <c r="BI229" s="105">
        <f>SUMIF(Y253:BD253,BG229,Y265:BD265)</f>
        <v>1.1260986328125E-2</v>
      </c>
      <c r="BJ229" s="133">
        <f t="shared" si="43"/>
        <v>1150.0986328125</v>
      </c>
      <c r="BK229" s="65">
        <f>RANK(BJ229,BJ222:BJ253)</f>
        <v>2</v>
      </c>
      <c r="BL229" s="65">
        <f t="shared" si="42"/>
        <v>2</v>
      </c>
    </row>
    <row r="230" spans="2:64" ht="13.5" customHeight="1">
      <c r="B230" s="158"/>
      <c r="C230" s="194" t="str">
        <f>E184</f>
        <v>やすふくひさ</v>
      </c>
      <c r="D230" s="81"/>
      <c r="E230" s="82"/>
      <c r="F230" s="489" t="str">
        <f>LOOKUP(C230,始祖牛ﾃﾞｰﾀ!$A$6:$A$6335,始祖牛ﾃﾞｰﾀ!$G$6:$G$6335)</f>
        <v>紋次郎</v>
      </c>
      <c r="G230" s="490"/>
      <c r="H230" s="88"/>
      <c r="I230" s="191" t="str">
        <f>LOOKUP(G232,始祖牛ﾃﾞｰﾀ!$A$6:$A$6335,始祖牛ﾃﾞｰﾀ!$D$6:$D$6335)</f>
        <v>やすみどい</v>
      </c>
      <c r="J230" s="78"/>
      <c r="K230" s="197" t="str">
        <f>LOOKUP(I230,始祖牛ﾃﾞｰﾀ!$A$6:$A$6335,始祖牛ﾃﾞｰﾀ!$D$6:$D$6335)</f>
        <v>たやすどい</v>
      </c>
      <c r="L230" s="118"/>
      <c r="M230" s="190" t="str">
        <f>LOOKUP(I230,始祖牛ﾃﾞｰﾀ!$A$6:$A$6335,始祖牛ﾃﾞｰﾀ!$G$6:$G$6335)</f>
        <v>菊美土井</v>
      </c>
      <c r="N230" s="83"/>
      <c r="O230" s="83"/>
      <c r="P230" s="83"/>
      <c r="Q230" s="83"/>
      <c r="R230" s="83"/>
      <c r="S230" s="83"/>
      <c r="T230" s="83"/>
      <c r="U230" s="83"/>
      <c r="V230" s="187"/>
      <c r="X230" s="80" t="s">
        <v>108</v>
      </c>
      <c r="Y230" s="86">
        <f>IF(AND(Y188=0,Y189=0),Y196,0)</f>
        <v>0</v>
      </c>
      <c r="Z230" s="86">
        <f>IF(AND(Y188=0,Y189=0),IF(AND(Z188=0,Z189=0),Z196,0),0)</f>
        <v>0</v>
      </c>
      <c r="AA230" s="86">
        <f>IF(AND(Y188=0,Y189=0),IF(AND(Z188=0,Z189=0),AA196,0),0)</f>
        <v>0</v>
      </c>
      <c r="AB230" s="86">
        <f>IF(AND(Y188=0,Y189=0),AB196,0)</f>
        <v>0</v>
      </c>
      <c r="AC230" s="86">
        <f>IF(AND(Y188=0,Y189=0),IF(AND(Z188=0,Z189=0),IF(AND(AA188=0,AA189=0),AC196,0),0),0)</f>
        <v>0</v>
      </c>
      <c r="AD230" s="86">
        <f>IF(AND(Y188=0,Y189=0),IF(AND(Z188=0,Z189=0),AD196,0),0)</f>
        <v>0</v>
      </c>
      <c r="AE230" s="86">
        <f>IF(AND(Y188=0,Y189=0),IF(AND(AB188=0,AB189=0),AE196,0),0)</f>
        <v>0</v>
      </c>
      <c r="AF230" s="86">
        <f>IF(Y188=0,IF(Y189=0,AF196,0),0)</f>
        <v>0</v>
      </c>
      <c r="AG230" s="86">
        <f>IF(AND(Y188=0,Y189=0),IF(AND(Z188=0,Z189=0),IF(AND(AA188=0,AA189=0),IF(AND(AC188=0,AC189=0),AG196,0),0),0),0)</f>
        <v>0</v>
      </c>
      <c r="AH230" s="86">
        <f>IF(AND(Y188=0,Y189=0),IF(AND(Z188=0,Z189=0),IF(AND(AA188=0,AA189=0),AH196,0),0),0)</f>
        <v>0</v>
      </c>
      <c r="AI230" s="86">
        <f>IF(AND(Y188=0,Y189=0),IF(AND(Z188=0,Z189=0),IF(AND(AD188=0,AD189=0),AI196,0),0),0)</f>
        <v>0</v>
      </c>
      <c r="AJ230" s="86">
        <f>IF(AND(Y188=0,Y189=0),IF(AND(Z188=0,Z189=0),AJ196,0),0)</f>
        <v>0</v>
      </c>
      <c r="AK230" s="86">
        <f>IF(AND(Y188=0,Y189=0),IF(AND(AB188=0,AB189=0),IF(AND(AE188=0,AE189=0),AK196,0),0),0)</f>
        <v>0</v>
      </c>
      <c r="AL230" s="86">
        <f>IF(AND(Y188=0,Y189=0),IF(AND(AB188=0,AB189=0),AL196,0),0)</f>
        <v>0</v>
      </c>
      <c r="AM230" s="86">
        <f>IF(AND(Y188=0,Y189=0),IF(AND(AF188=0,AF189=0),AM196,0),0)</f>
        <v>0</v>
      </c>
      <c r="AN230" s="86">
        <f>IF(Y188=0,IF(Y189=0,AN196,0),0)</f>
        <v>0</v>
      </c>
      <c r="AO230" s="86">
        <f>IF(AND(Y188=0,Y189=0),IF(AND(Z188=0,Z189=0),IF(AND(AA188=0,AA189=0),IF(AND(AC188=0,AC189=0),IF(AND(AG188=0,AG189=0),AO196,0),0),0),0),0)</f>
        <v>0</v>
      </c>
      <c r="AP230" s="86">
        <f>IF(AND(Y188=0,Y189=0),IF(AND(Z188=0,Z189=0),IF(AND(AA188=0,AA189=0),IF(AND(AC188=0,AC189=0),AP196,0),0),0),0)</f>
        <v>0</v>
      </c>
      <c r="AQ230" s="86">
        <f>IF(AND(Y188=0,Y189=0),IF(AND(Z188=0,Z189=0),IF(AND(AA188=0,AA189=0),IF(AND(AH188=0,AH189=0),AQ196,0),0),0),0)</f>
        <v>0</v>
      </c>
      <c r="AR230" s="86">
        <f>IF(AND(Y188=0,Y189=0),IF(AND(Z188=0,Z189=0),IF(AND(AA188=0,AA189=0),AR196,0),0),0)</f>
        <v>0</v>
      </c>
      <c r="AS230" s="86">
        <f>IF(AND(Y188=0,Y189=0),IF(AND(Z188=0,Z189=0),IF(AND(AD188=0,AD189=0),IF(AND(AI188=0,AI189=0),AS196,0),0),0),0)</f>
        <v>0</v>
      </c>
      <c r="AT230" s="86">
        <f>IF(AND(Y188=0,Y189=0),IF(AND(Z189=0,Z188=0),IF(AND(AD188=0,AD189=0),AT196,0),0),0)</f>
        <v>0</v>
      </c>
      <c r="AU230" s="86">
        <f>IF(AND(Y188=0,Y189=0),IF(AND(AN188=0,AN189=0),AU196,0),0)</f>
        <v>0</v>
      </c>
      <c r="AV230" s="86">
        <f>IF(AND(Y189=0,Y188=0),IF(AND(Z188=0,Z189=0),AV196,0),0)</f>
        <v>0</v>
      </c>
      <c r="AW230" s="86">
        <f>IF(AND(Y188=0,Y189=0),IF(AND(AB188=0,AB189=0),IF(AND(AE188=0,AE189=0),IF(AND(AK188=0,AK189=0),AW196,0),0),0),0)</f>
        <v>0</v>
      </c>
      <c r="AX230" s="86">
        <f>IF(AND(Y188=0,Y189=0),IF(AND(AB188=0,AB189=0),IF(AND(AE189=0,AE188=0),AX196,0),0),0)</f>
        <v>0</v>
      </c>
      <c r="AY230" s="86">
        <f>IF(AND(Y188=0,Y189=0),IF(AND(AB188=0,AB189=0),IF(AND(AL188=0,AL189=0),AY196,0),0),0)</f>
        <v>0</v>
      </c>
      <c r="AZ230" s="86">
        <f>IF(AND(Y188=0,Y189=0),IF(AND(AB188=0,AB189=0),AZ196,0),0)</f>
        <v>0</v>
      </c>
      <c r="BA230" s="86">
        <f>IF(AND(Y188=0,Y189=0),IF(AND(AB188=0,AB189=0),IF(AND(AF188=0,AF189=0),IF(AND(AM188=0,AM189=0),BA196,0),0),0),0)</f>
        <v>0</v>
      </c>
      <c r="BB230" s="86">
        <f>IF(AND(Y188=0,Y189=0),IF(AND(AF188=0,AF189=0),BB196,0),0)</f>
        <v>0</v>
      </c>
      <c r="BC230" s="86">
        <f>IF(AND(Y189=0,Y188=0),IF(AND(AN188=0,AN189=0),BC196,0),0)</f>
        <v>0</v>
      </c>
      <c r="BD230" s="86">
        <f>IF(Y188=0,IF(Y189=0,BD196,0),0)</f>
        <v>0</v>
      </c>
      <c r="BF230" s="114">
        <v>9</v>
      </c>
      <c r="BG230" s="112" t="str">
        <f>IF(OR(Y185=AG185,Z185=AG185),"",IF(OR(AA185=AG185,AB185=AG185),"",IF(OR(AC185=AG185,AD185=AG185),"",IF(OR(AE185=AG185,AF185=AG185),"",AG185))))</f>
        <v>だい１４しげる</v>
      </c>
      <c r="BH230" s="67">
        <f>COUNTIF(Y253:BD253,BG230)</f>
        <v>2</v>
      </c>
      <c r="BI230" s="105">
        <f>SUMIF(Y253:BD253,BG230,Y265:BD265)</f>
        <v>1.46484375E-3</v>
      </c>
      <c r="BJ230" s="133">
        <f t="shared" si="43"/>
        <v>169.484375</v>
      </c>
      <c r="BK230" s="65">
        <f>RANK(BJ230,BJ222:BJ253)</f>
        <v>5</v>
      </c>
      <c r="BL230" s="65">
        <f t="shared" si="42"/>
        <v>5</v>
      </c>
    </row>
    <row r="231" spans="2:64" ht="13.5" customHeight="1">
      <c r="B231" s="158"/>
      <c r="C231" s="82"/>
      <c r="D231" s="81"/>
      <c r="E231" s="82"/>
      <c r="F231" s="489"/>
      <c r="G231" s="490"/>
      <c r="H231" s="82"/>
      <c r="I231" s="118"/>
      <c r="J231" s="77" t="s">
        <v>120</v>
      </c>
      <c r="K231" s="200" t="str">
        <f>LOOKUP(G232,始祖牛ﾃﾞｰﾀ!$A$6:$A$6335,始祖牛ﾃﾞｰﾀ!$G$6:$G$6335)</f>
        <v>田森土井</v>
      </c>
      <c r="L231" s="225"/>
      <c r="M231" s="91" t="str">
        <f>LOOKUP(K232,始祖牛ﾃﾞｰﾀ!$A$6:$A$6335,始祖牛ﾃﾞｰﾀ!$E$6:$E$6335)</f>
        <v>田福土井</v>
      </c>
      <c r="N231" s="83"/>
      <c r="O231" s="83"/>
      <c r="P231" s="83"/>
      <c r="Q231" s="83"/>
      <c r="R231" s="83"/>
      <c r="S231" s="83"/>
      <c r="T231" s="83"/>
      <c r="U231" s="83"/>
      <c r="V231" s="187"/>
      <c r="X231" s="80" t="s">
        <v>109</v>
      </c>
      <c r="Y231" s="86">
        <f>IF(AND(Y188=0,Y192=0),Y197,0)</f>
        <v>0</v>
      </c>
      <c r="Z231" s="86">
        <f>IF(AND(Y188=0,Y192=0),IF(AND(Z188=0,Z192=0),Z197,0),0)</f>
        <v>0</v>
      </c>
      <c r="AA231" s="86">
        <f>IF(AND(Y188=0,Y192=0),IF(AND(Z188=0,Z192=0),AA197,0),0)</f>
        <v>0</v>
      </c>
      <c r="AB231" s="86">
        <f>IF(AND(Y188=0,Y192=0),AB197,0)</f>
        <v>0</v>
      </c>
      <c r="AC231" s="86">
        <f>IF(AND(Y188=0,Y192=0),IF(AND(Z188=0,Z192=0),IF(AND(AA188=0,AA192=0),AC197,0),0),0)</f>
        <v>0</v>
      </c>
      <c r="AD231" s="86">
        <f>IF(AND(Y188=0,Y192=0),IF(AND(Z188=0,Z192=0),AD197,0),0)</f>
        <v>0</v>
      </c>
      <c r="AE231" s="86">
        <f>IF(AND(Y188=0,Y192=0),IF(AND(AB188=0,AB192=0),AE197,0),0)</f>
        <v>0</v>
      </c>
      <c r="AF231" s="86">
        <f>IF(AND(Y188=0,Y192=0),AF197,0)</f>
        <v>0</v>
      </c>
      <c r="AG231" s="86">
        <f>IF(AND(Y188=0,Y192=0),IF(AND(Z188=0,Z192=0),IF(AND(AA188=0,AA192=0),IF(AND(AC188=0,AC192=0),AG197,0),0),0),0)</f>
        <v>0</v>
      </c>
      <c r="AH231" s="86">
        <f>IF(AND(Y188=0,Y192=0),IF(AND(Z188=0,Z192=0),IF(AND(AA188=0,AA192=0),AH197,0),0),0)</f>
        <v>0</v>
      </c>
      <c r="AI231" s="86">
        <f>IF(AND(Y188=0,Y192=0),IF(AND(Z188=0,Z192=0),IF(AND(AD188=0,AD192=0),AI197,0),0),0)</f>
        <v>0</v>
      </c>
      <c r="AJ231" s="86">
        <f>IF(AND(Y188=0,Y192=0),IF(AND(Z188=0,Z192=0),AJ197,0),0)</f>
        <v>0</v>
      </c>
      <c r="AK231" s="86">
        <f>IF(AND(Y188=0,Y192=0),IF(AND(AB188=0,AB192=0),IF(AND(AE188=0,AE192=0),AK197,0),0),0)</f>
        <v>0</v>
      </c>
      <c r="AL231" s="86">
        <f>IF(AND(Y188=0,Y192=0),IF(AND(AB188=0,AB192=0),AL197,0),0)</f>
        <v>0</v>
      </c>
      <c r="AM231" s="86">
        <f>IF(AND(Y188=0,Y192=0),IF(AND(AF188=0,AF192=0),AM197,0),0)</f>
        <v>0</v>
      </c>
      <c r="AN231" s="86">
        <f>IF(AND(Y188=0,Y192=0),AN197,0)</f>
        <v>0</v>
      </c>
      <c r="AO231" s="86">
        <f>IF(AND(Y188=0,Y192=0),IF(AND(Z188=0,Z192=0),IF(AND(AA188=0,AA192=0),IF(AND(AC188=0,AC192=0),IF(AND(AG188=0,AG192=0),AO197,0),0),0),0),0)</f>
        <v>0</v>
      </c>
      <c r="AP231" s="86">
        <f>IF(AND(Y188=0,Y192=0),IF(AND(Z188=0,Z192=0),IF(AND(AA188=0,AA192=0),IF(AND(AC188=0,AC192=0),AP197,0),0),0),0)</f>
        <v>0</v>
      </c>
      <c r="AQ231" s="86">
        <f>IF(AND(Y188=0,Y192=0),IF(AND(Z188=0,Z192=0),IF(AND(AA188=0,AA192=0),IF(AND(AH188=0,AH192=0),AQ197,0),0),0),0)</f>
        <v>0</v>
      </c>
      <c r="AR231" s="86">
        <f>IF(AND(Y188=0,Y192=0),IF(AND(Z188=0,Z192=0),IF(AND(AA188=0,AA192=0),AR197,0),0),0)</f>
        <v>0</v>
      </c>
      <c r="AS231" s="86">
        <f>IF(AND(Y188=0,Y192=0),IF(AND(Z188=0,Z192=0),IF(AND(AD188=0,AD192=0),IF(AND(AI188=0,AI192=0),AS197,0),0),0),0)</f>
        <v>0</v>
      </c>
      <c r="AT231" s="86">
        <f>IF(AND(Y188=0,Y192=0),IF(AND(Z192=0,Z188=0),IF(AND(AD188=0,AD192=0),AT197,0),0),0)</f>
        <v>0</v>
      </c>
      <c r="AU231" s="86">
        <f>IF(AND(Y188=0,Y192=0),IF(AND(Z192=0,Z188=0),IF(AND(AJ188=0,AJ192=0),AU197,0),0),0)</f>
        <v>0</v>
      </c>
      <c r="AV231" s="86">
        <f>IF(AND(Y192=0,Y188=0),IF(AND(Z188=0,Z192=0),AV197,0),0)</f>
        <v>0</v>
      </c>
      <c r="AW231" s="86">
        <f>IF(AND(Y188=0,Y192=0),IF(AND(AB188=0,AB192=0),IF(AND(AE188=0,AE192=0),IF(AND(AK188=0,AK192=0),AW197,0),0),0),0)</f>
        <v>0</v>
      </c>
      <c r="AX231" s="86">
        <f>IF(AND(Y188=0,Y192=0),IF(AND(AB188=0,AB192=0),IF(AND(AE192=0,AE188=0),AX197,0),0),0)</f>
        <v>0</v>
      </c>
      <c r="AY231" s="86">
        <f>IF(AND(Y188=0,Y192=0),IF(AND(AB188=0,AB192=0),IF(AND(AL188=0,AL192=0),AY197,0),0),0)</f>
        <v>0</v>
      </c>
      <c r="AZ231" s="86">
        <f>IF(AND(Y192=0,Y188=0),IF(AND(AB188=0,AB192=0),AZ197,0),0)</f>
        <v>0</v>
      </c>
      <c r="BA231" s="86">
        <f>IF(AND(Y188=0,Y192=0),IF(AND(AB188=0,AB192=0),IF(AND(AF188=0,AF192=0),IF(AND(AM188=0,AM192=0),BA197,0),0),0),0)</f>
        <v>0</v>
      </c>
      <c r="BB231" s="86">
        <f>IF(AND(Y188=0,Y192=0),IF(AND(AF188=0,AF192=0),BB197,0),0)</f>
        <v>0</v>
      </c>
      <c r="BC231" s="86">
        <f>IF(AND(Y192=0,Y188=0),IF(AND(AN188=0,AN192=0),BC197,0),0)</f>
        <v>0</v>
      </c>
      <c r="BD231" s="86">
        <f>IF(AND(Y188=0,Y192=0),BD197,0)</f>
        <v>0</v>
      </c>
      <c r="BF231" s="114">
        <v>10</v>
      </c>
      <c r="BG231" s="112" t="str">
        <f>IF(OR(Y185=AH185,Z185=AH185),"",IF(OR(AA185=AH185,AB185=AH185),"",IF(OR(AC185=AH185,AD185=AH185),"",IF(OR(AE185=AH185,AF185=AH185),"",IF(AG185=AH185,"",AH185)))))</f>
        <v>はるみ</v>
      </c>
      <c r="BH231" s="67">
        <f>COUNTIF(Y253:BD253,BG231)</f>
        <v>2</v>
      </c>
      <c r="BI231" s="105">
        <f>SUMIF(Y253:BD253,BG231,Y265:BD265)</f>
        <v>1.953125E-3</v>
      </c>
      <c r="BJ231" s="133">
        <f t="shared" si="43"/>
        <v>217.3125</v>
      </c>
      <c r="BK231" s="65">
        <f>RANK(BJ231,BJ222:BJ253)</f>
        <v>4</v>
      </c>
      <c r="BL231" s="65">
        <f t="shared" si="42"/>
        <v>4</v>
      </c>
    </row>
    <row r="232" spans="2:64" ht="13.5" customHeight="1">
      <c r="B232" s="174"/>
      <c r="C232" s="81"/>
      <c r="D232" s="81"/>
      <c r="E232" s="82"/>
      <c r="F232" s="81"/>
      <c r="G232" s="190" t="str">
        <f>LOOKUP(C230,始祖牛ﾃﾞｰﾀ!$A$6:$A$6335,始祖牛ﾃﾞｰﾀ!$F$6:$F$6335)</f>
        <v>もんじろう</v>
      </c>
      <c r="H232" s="84"/>
      <c r="I232" s="118"/>
      <c r="J232" s="78"/>
      <c r="K232" s="197" t="str">
        <f>LOOKUP(G232,始祖牛ﾃﾞｰﾀ!$A$6:$A$6335,始祖牛ﾃﾞｰﾀ!$F$6:$F$6335)</f>
        <v>たもりどい</v>
      </c>
      <c r="L232" s="118"/>
      <c r="M232" s="190" t="str">
        <f>LOOKUP(G232,始祖牛ﾃﾞｰﾀ!$A$6:$A$6335,始祖牛ﾃﾞｰﾀ!$I$6:$I$6335)</f>
        <v>鈴幸土井</v>
      </c>
      <c r="N232" s="83"/>
      <c r="O232" s="83"/>
      <c r="P232" s="83"/>
      <c r="Q232" s="83"/>
      <c r="R232" s="83"/>
      <c r="S232" s="83"/>
      <c r="T232" s="83"/>
      <c r="U232" s="83"/>
      <c r="V232" s="187"/>
      <c r="X232" s="80" t="s">
        <v>110</v>
      </c>
      <c r="Y232" s="86">
        <f>IF(Y188=0,Y198,0)</f>
        <v>0</v>
      </c>
      <c r="Z232" s="86">
        <f>IF(AND(Y188=0,Z188=0),Z198,0)</f>
        <v>0</v>
      </c>
      <c r="AA232" s="86">
        <f>IF(Y188=0,AA198,0)</f>
        <v>0</v>
      </c>
      <c r="AB232" s="86">
        <f>IF(Y188=0,AB198,0)</f>
        <v>0</v>
      </c>
      <c r="AC232" s="86">
        <f>IF(Y188=0,IF(Z188=0,IF(AA188=0,AC198,0),0),0)</f>
        <v>0</v>
      </c>
      <c r="AD232" s="86">
        <f>IF(Y188=0,IF(Z188=0,AD198,0),0)</f>
        <v>0</v>
      </c>
      <c r="AE232" s="86">
        <f>IF(Y188=0,IF(AB188=0,AE198,0),0)</f>
        <v>0</v>
      </c>
      <c r="AF232" s="86">
        <f>IF(Y188=0,AF198,0)</f>
        <v>0</v>
      </c>
      <c r="AG232" s="86">
        <f>IF(Y188=0,IF(Z188=0,IF(AA188=0,IF(AC188=0,AG198,0),0),0),0)</f>
        <v>0</v>
      </c>
      <c r="AH232" s="86">
        <f>IF(Y188=0,IF(Z188=0,IF(AA188=0,AH198,0),0),0)</f>
        <v>0</v>
      </c>
      <c r="AI232" s="86">
        <f>IF(Y188=0,IF(Z188=0,IF(AD188=0,AI198,0),0),0)</f>
        <v>0</v>
      </c>
      <c r="AJ232" s="86">
        <f>IF(Y188=0,IF(Z188=0,AJ198,0),0)</f>
        <v>0</v>
      </c>
      <c r="AK232" s="86">
        <f>IF(Y188=0,IF(AB188=0,IF(AE188=0,AK198,0),0),0)</f>
        <v>0</v>
      </c>
      <c r="AL232" s="86">
        <f>IF(Y188=0,IF(AB188=0,AL198,0),0)</f>
        <v>0</v>
      </c>
      <c r="AM232" s="86">
        <f>IF(Y188=0,IF(AF188=0,AM198,0),0)</f>
        <v>0</v>
      </c>
      <c r="AN232" s="86">
        <f>IF(Y188=0,AN198,0)</f>
        <v>0</v>
      </c>
      <c r="AO232" s="86">
        <f>IF(Y188=0,IF(Z188=0,IF(AA188=0,IF(AC188=0,IF(AG188=0,AO198,0),0),0),0),0)</f>
        <v>0</v>
      </c>
      <c r="AP232" s="86">
        <f>IF(Y188=0,IF(Z188=0,IF(AA188=0,IF(AB188=0,AP198,0),0),0),0)</f>
        <v>0</v>
      </c>
      <c r="AQ232" s="86">
        <f>IF(Y188=0,IF(Z188=0,IF(AA188=0,IF(AH188=0,AQ198,0),0),0),0)</f>
        <v>0</v>
      </c>
      <c r="AR232" s="86">
        <f>IF(Y188=0,IF(Z188=0,IF(AA188=0,AR198,0),0),0)</f>
        <v>0</v>
      </c>
      <c r="AS232" s="86">
        <f>IF(Y188=0,IF(Z188=0,IF(AD188=0,IF(AG188=0,IF(AH188=0,AS198,0),0),0),0),0)</f>
        <v>0</v>
      </c>
      <c r="AT232" s="86">
        <f>IF(Y188=0,IF(Z188=0,IF(AD188=0,AT198,0),0),0)</f>
        <v>0</v>
      </c>
      <c r="AU232" s="86">
        <f>IF(Y188=0,IF(Z188=0,IF(AJ188=0,AU198,0),0),0)</f>
        <v>0</v>
      </c>
      <c r="AV232" s="86">
        <f>IF(Y188=0,IF(Z188=0,AV198,0),0)</f>
        <v>0</v>
      </c>
      <c r="AW232" s="86">
        <f>IF(Y188=0,IF(AB188=0,IF(AE188=0,IF(AK188=0,AW198,0),0),0),0)</f>
        <v>0</v>
      </c>
      <c r="AX232" s="86">
        <f>IF(Y188=0,IF(AB188=0,IF(AD188=0,AX198,0),0),0)</f>
        <v>0</v>
      </c>
      <c r="AY232" s="86">
        <f>IF(Y188=0,IF(AB188=0,IF(AL188=0,AY198,0),0),0)</f>
        <v>0</v>
      </c>
      <c r="AZ232" s="86">
        <f>IF(Y188=0,IF(AB188=0,AZ198,0),0)</f>
        <v>0</v>
      </c>
      <c r="BA232" s="86">
        <f>IF(Y188=0,IF(AF188=0,IF(AM188=0,BA198,0),0),0)</f>
        <v>0</v>
      </c>
      <c r="BB232" s="86">
        <f>IF(Y188=0,IF(AF188=0,IF(AM188=0,BB198,0),0),0)</f>
        <v>0</v>
      </c>
      <c r="BC232" s="86">
        <f>IF(Y188=0,IF(AN188=0,BC198,0),0)</f>
        <v>0</v>
      </c>
      <c r="BD232" s="86">
        <f>IF(Y188=0,BD198,0)</f>
        <v>0</v>
      </c>
      <c r="BF232" s="114">
        <v>11</v>
      </c>
      <c r="BG232" s="112" t="str">
        <f>IF(OR(Y185=AI185,Z185=AI185),"",IF(OR(AA185=AI185,AB185=AI185),"",IF(OR(AC185=AI185,AD185=AI185),"",IF(OR(AE185=AI185,AF185=AI185),"",IF(OR(AG185=AI185,AH185=AI185),"",AI185)))))</f>
        <v/>
      </c>
      <c r="BH232" s="67">
        <f>COUNTIF(Y253:BD253,BG232)</f>
        <v>23</v>
      </c>
      <c r="BI232" s="105">
        <f>SUMIF(Y253:BD253,BG232,Y265:BD265)</f>
        <v>0</v>
      </c>
      <c r="BJ232" s="133">
        <f t="shared" si="43"/>
        <v>0</v>
      </c>
      <c r="BK232" s="65">
        <f>RANK(BJ232,BJ222:BJ253)</f>
        <v>24</v>
      </c>
      <c r="BL232" s="65" t="str">
        <f t="shared" si="42"/>
        <v/>
      </c>
    </row>
    <row r="233" spans="2:64" ht="13.5" customHeight="1">
      <c r="B233" s="158"/>
      <c r="C233" s="109"/>
      <c r="D233" s="81"/>
      <c r="E233" s="82"/>
      <c r="F233" s="76"/>
      <c r="G233" s="170"/>
      <c r="H233" s="223" t="s">
        <v>110</v>
      </c>
      <c r="I233" s="199" t="str">
        <f>LOOKUP(C230,始祖牛ﾃﾞｰﾀ!$A$6:$A$6335,始祖牛ﾃﾞｰﾀ!$I$6:$I$6335)</f>
        <v>糸光◆</v>
      </c>
      <c r="J233" s="77" t="s">
        <v>121</v>
      </c>
      <c r="K233" s="200" t="str">
        <f>LOOKUP(I234,始祖牛ﾃﾞｰﾀ!$A$6:$A$6335,始祖牛ﾃﾞｰﾀ!$E$6:$E$6335)</f>
        <v>第１４茂</v>
      </c>
      <c r="L233" s="225"/>
      <c r="M233" s="91" t="str">
        <f>LOOKUP(K234,始祖牛ﾃﾞｰﾀ!$A$6:$A$6335,始祖牛ﾃﾞｰﾀ!$E$6:$E$6335)</f>
        <v>第６藤盛</v>
      </c>
      <c r="N233" s="83"/>
      <c r="O233" s="83"/>
      <c r="P233" s="83"/>
      <c r="Q233" s="83"/>
      <c r="R233" s="83"/>
      <c r="S233" s="83"/>
      <c r="T233" s="83"/>
      <c r="U233" s="83"/>
      <c r="V233" s="187"/>
      <c r="X233" s="80" t="s">
        <v>111</v>
      </c>
      <c r="Y233" s="86">
        <f>IF(AND(Y190=0,Y193=0),Y199,0)</f>
        <v>0</v>
      </c>
      <c r="Z233" s="86">
        <f>IF(AND(Y190=0,Y193=0),IF(AND(Z190=0,Z193=0),Z199,0),0)</f>
        <v>0</v>
      </c>
      <c r="AA233" s="86">
        <f>IF(AND(Y190=0,Y193=0),IF(AND(Z190=0,Z193=0),IF(AND(AA190=0,AA193=0),AA199,0),0),0)</f>
        <v>0</v>
      </c>
      <c r="AB233" s="86">
        <f>IF(AND(Y190=0,Y193=0),AB199,0)</f>
        <v>0</v>
      </c>
      <c r="AC233" s="86">
        <f>IF(AND(Y190=0,Y193=0),IF(AND(Z190=0,Z193=0),IF(AND(AA190=0,AA193=0),AC199,0),0),0)</f>
        <v>0</v>
      </c>
      <c r="AD233" s="86">
        <f>IF(AND(Y190=0,Y193=0),IF(AND(Z190=0,Z193=0),AD199,0),0)</f>
        <v>0</v>
      </c>
      <c r="AE233" s="86">
        <f>IF(AND(Y190=0,Y193=0),IF(AND(AB190=0,AB193=0),AE199,0),0)</f>
        <v>0</v>
      </c>
      <c r="AF233" s="86">
        <f>IF(AND(Y190=0,Y193=0),AF199,0)</f>
        <v>8</v>
      </c>
      <c r="AG233" s="86">
        <f>IF(AND(Y190=0,Y193=0),IF(AND(Z190=0,Z193=0),IF(AND(AA190=0,AA193=0),IF(AND(AC190=0,AC193=0),AG199,0),0),0),0)</f>
        <v>0</v>
      </c>
      <c r="AH233" s="86">
        <f>IF(AND(Y190=0,Y193=0),IF(AND(Z190=0,Z193=0),IF(AND(AA190=0,AA193=0),AH199,0),0),0)</f>
        <v>0</v>
      </c>
      <c r="AI233" s="86">
        <f>IF(AND(Y190=0,Y193=0),IF(AND(Z190=0,Z193=0),IF(AND(AD190=0,AD193=0),AI199,0),0),0)</f>
        <v>9</v>
      </c>
      <c r="AJ233" s="86">
        <f>IF(AND(Y190=0,Y193=0),IF(AND(Z190=0,Z193=0),AJ199,0),0)</f>
        <v>0</v>
      </c>
      <c r="AK233" s="86">
        <f>IF(AND(Y190=0,Y193=0),IF(AND(AB190=0,AB193=0),IF(AND(AE190=0,AE193=0),AK199,0),0),0)</f>
        <v>0</v>
      </c>
      <c r="AL233" s="86">
        <f>IF(AND(Y190=0,Y193=0),IF(AND(AB190=0,AB193=0),AL199,0),0)</f>
        <v>0</v>
      </c>
      <c r="AM233" s="86">
        <f>IF(AND(Y190=0,Y193=0),IF(AND(AF190=0,AF193=0),AM199,0),0)</f>
        <v>0</v>
      </c>
      <c r="AN233" s="86">
        <f>IF(AND(Y190=0,Y193=0),AN199,0)</f>
        <v>0</v>
      </c>
      <c r="AO233" s="86">
        <f>IF(AND(Y190=0,Y193=0),IF(AND(Z190=0,Z193=0),IF(AND(AA190=0,AA193=0),IF(AND(AC190=0,AC193=0),IF(AND(AG190=0,AG193=0),AO199,0),0),0),0),0)</f>
        <v>0</v>
      </c>
      <c r="AP233" s="86">
        <f>IF(AND(Y190=0,Y193=0),IF(AND(Z190=0,Z193=0),IF(AND(AA190=0,AA193=0),IF(AND(AD190=0,AD193=0),AP199,0),0),0),0)</f>
        <v>0</v>
      </c>
      <c r="AQ233" s="86">
        <f>IF(AND(Y190=0,Y193=0),IF(AND(Z190=0,Z193=0),IF(AND(AD190=0,AD193=0),IF(AND(AH190=0,AH193=0),AQ199,0),0),0),0)</f>
        <v>0</v>
      </c>
      <c r="AR233" s="86">
        <f>IF(AND(Y190=0,Y193=0),IF(AND(Z190=0,Z193=0),IF(AND(AA190=0,AA193=0),AR199,0),0),0)</f>
        <v>0</v>
      </c>
      <c r="AS233" s="86">
        <f>IF(AND(Y190=0,Y193=0),IF(AND(Z190=0,Z193=0),IF(AND(AD190=0,AD193=0),IF(AND(AI190=0,AI193=0),AS199,0),0),0),0)</f>
        <v>0</v>
      </c>
      <c r="AT233" s="86">
        <f>IF(AND(Y190=0,Y193=0),IF(AND(Z193=0,Z190=0),IF(AND(AD190=0,AD193=0),AT199,0),0),0)</f>
        <v>0</v>
      </c>
      <c r="AU233" s="86">
        <f>IF(AND(Y190=0,Y193=0),IF(AND(AN190=0,AN193=0),AU199,0),0)</f>
        <v>0</v>
      </c>
      <c r="AV233" s="86">
        <f>IF(AND(Y193=0,Y190=0),IF(AND(Z190=0,Z193=0),AV199,0),0)</f>
        <v>0</v>
      </c>
      <c r="AW233" s="86">
        <f>IF(AND(Y190=0,Y193=0),IF(AND(AB190=0,AB193=0),IF(AND(AE190=0,AE193=0),IF(AND(AK190=0,AK193=0),AW199,0),0),0),0)</f>
        <v>0</v>
      </c>
      <c r="AX233" s="86">
        <f>IF(AND(Y190=0,Y193=0),IF(AND(AB190=0,AB193=0),IF(AND(AE193=0,AE190=0),AX199,0),0),0)</f>
        <v>0</v>
      </c>
      <c r="AY233" s="86">
        <f>IF(AND(Y190=0,Y193=0),IF(AND(AB190=0,AB193=0),IF(AND(AL190=0,AL193=0),AY199,0),0),0)</f>
        <v>0</v>
      </c>
      <c r="AZ233" s="86">
        <f>IF(AND(Y190=0,Y193=0),IF(AND(AB190=0,AB193=0),AZ199,0),0)</f>
        <v>0</v>
      </c>
      <c r="BA233" s="86">
        <f>IF(AND(Y190=0,Y193=0),IF(AND(AB190=0,AB193=0),IF(AND(AF190=0,AF193=0),IF(AND(AM190=0,AM193=0),BA199,0),0),0),0)</f>
        <v>0</v>
      </c>
      <c r="BB233" s="86">
        <f>IF(AND(Y190=0,Y193=0),IF(AND(AF190=0,AF193=0),BB199,0),0)</f>
        <v>0</v>
      </c>
      <c r="BC233" s="86">
        <f>IF(AND(Y193=0,Y190=0),IF(AND(AN190=0,AN193=0),BC199,0),0)</f>
        <v>0</v>
      </c>
      <c r="BD233" s="86">
        <f>IF(AND(Y190=0,Y193=0),BD199,0)</f>
        <v>0</v>
      </c>
      <c r="BF233" s="114">
        <v>12</v>
      </c>
      <c r="BG233" s="112" t="str">
        <f>IF(OR(Y185=AJ185,Z185=AJ185),"",IF(OR(AA185=AJ185,AB185=AJ185),"",IF(OR(AC185=AJ185,AD185=AJ185),"",IF(OR(AE185=AJ185,AF185=AJ185),"",IF(OR(AG185=AJ185,AH185=AJ185),"",IF(AI185=AJ185,"",AJ185))))))</f>
        <v>きくやすみやざき</v>
      </c>
      <c r="BH233" s="67">
        <f>COUNTIF(Y253:BD253,BG233)</f>
        <v>0</v>
      </c>
      <c r="BI233" s="105">
        <f>SUMIF(Y253:BD253,BG233,Y265:BD265)</f>
        <v>0</v>
      </c>
      <c r="BJ233" s="133">
        <f t="shared" si="43"/>
        <v>20</v>
      </c>
      <c r="BK233" s="65">
        <f>RANK(BJ233,BJ222:BJ253)</f>
        <v>12</v>
      </c>
      <c r="BL233" s="65" t="str">
        <f t="shared" si="42"/>
        <v/>
      </c>
    </row>
    <row r="234" spans="2:64" ht="13.5" customHeight="1">
      <c r="B234" s="158"/>
      <c r="C234" s="81"/>
      <c r="D234" s="81"/>
      <c r="E234" s="82"/>
      <c r="F234" s="81"/>
      <c r="G234" s="82"/>
      <c r="H234" s="88"/>
      <c r="I234" s="191" t="str">
        <f>LOOKUP(C230,始祖牛ﾃﾞｰﾀ!$A$6:$A$6335,始祖牛ﾃﾞｰﾀ!$H$6:$H$6335)</f>
        <v>いとひかり</v>
      </c>
      <c r="J234" s="78"/>
      <c r="K234" s="197" t="str">
        <f>LOOKUP(I234,始祖牛ﾃﾞｰﾀ!$A$6:$A$6335,始祖牛ﾃﾞｰﾀ!$D$6:$D$6335)</f>
        <v>だい１４しげる</v>
      </c>
      <c r="L234" s="118"/>
      <c r="M234" s="190" t="str">
        <f>LOOKUP(I234,始祖牛ﾃﾞｰﾀ!$A$6:$A$6335,始祖牛ﾃﾞｰﾀ!$G$6:$G$6335)</f>
        <v>双光２</v>
      </c>
      <c r="N234" s="83"/>
      <c r="O234" s="83"/>
      <c r="P234" s="83"/>
      <c r="Q234" s="83"/>
      <c r="R234" s="83"/>
      <c r="S234" s="83"/>
      <c r="T234" s="83"/>
      <c r="U234" s="83"/>
      <c r="V234" s="187"/>
      <c r="X234" s="80" t="s">
        <v>112</v>
      </c>
      <c r="Y234" s="86">
        <f>IF(Y190=0,Y200,0)</f>
        <v>0</v>
      </c>
      <c r="Z234" s="86">
        <f>IF(AND(Y190=0,Z190=0),Z200,0)</f>
        <v>0</v>
      </c>
      <c r="AA234" s="86">
        <f>IF(AND(Y190=0,Z190=0),IF(AA190=0,AA200,0),0)</f>
        <v>0</v>
      </c>
      <c r="AB234" s="86">
        <f>IF(AND(Y190=0,AB190=0),AB200,0)</f>
        <v>0</v>
      </c>
      <c r="AC234" s="86">
        <f>IF(AND(Y190=0,Z190=0),IF(AA190=0,AC200,0),0)</f>
        <v>0</v>
      </c>
      <c r="AD234" s="86">
        <f>IF(AND(Y190=0,Z190=0),AD200,0)</f>
        <v>0</v>
      </c>
      <c r="AE234" s="86">
        <f>IF(AND(Y190=0,AB190=0),AE200,0)</f>
        <v>0</v>
      </c>
      <c r="AF234" s="86">
        <f>IF(Y190=0,AF200,0)</f>
        <v>0</v>
      </c>
      <c r="AG234" s="86">
        <f>IF(AND(Y190=0,Z190=0),IF(AND(AA190=0,AC190=0),AG200,0),0)</f>
        <v>0</v>
      </c>
      <c r="AH234" s="86">
        <f>IF(Y190=0,IF(Z190=0,IF(AA190=0,AH200,0),0),0)</f>
        <v>0</v>
      </c>
      <c r="AI234" s="86">
        <f>IF(Y190=0,IF(Z190=0,IF(AD190=0,AI200,0),0),0)</f>
        <v>0</v>
      </c>
      <c r="AJ234" s="86">
        <f>IF(Y190=0,IF(Z190=0,AJ200,0),0)</f>
        <v>0</v>
      </c>
      <c r="AK234" s="86">
        <f>IF(Y190=0,IF(AB190=0,IF(AE190=0,AK200,0),0),0)</f>
        <v>0</v>
      </c>
      <c r="AL234" s="86">
        <f>IF(Y190=0,IF(AB190=0,AL200,0),0)</f>
        <v>0</v>
      </c>
      <c r="AM234" s="86">
        <f>IF(AND(Y190=0,AF190=0),AM200,0)</f>
        <v>0</v>
      </c>
      <c r="AN234" s="86">
        <f>IF(Y190=0,AN200,0)</f>
        <v>0</v>
      </c>
      <c r="AO234" s="86">
        <f>IF(Y190=0,IF(Z190=0,IF(AA190=0,IF(AC190=0,IF(AG190=0,AO200,0),0),0),0),0)</f>
        <v>0</v>
      </c>
      <c r="AP234" s="86">
        <f>IF(Y190=0,IF(Z190=0,IF(AA190=0,IF(AB190=0,AP200,0),0),0),0)</f>
        <v>0</v>
      </c>
      <c r="AQ234" s="86">
        <f>IF(Y190=0,IF(Z190=0,IF(AA190=0,IF(AH190=0,AQ200,0),0),0),0)</f>
        <v>0</v>
      </c>
      <c r="AR234" s="86">
        <f>IF(Y190=0,IF(Z190=0,IF(AA190=0,AR200,0),0),0)</f>
        <v>0</v>
      </c>
      <c r="AS234" s="86">
        <f>IF(Y190=0,IF(Z190=0,IF(AD190=0,IF(AG190=0,IF(AH190=0,AS200,0),0),0),0),0)</f>
        <v>0</v>
      </c>
      <c r="AT234" s="86">
        <f>IF(Y190=0,IF(Z190=0,IF(AD190=0,AT200,0),0),0)</f>
        <v>0</v>
      </c>
      <c r="AU234" s="86">
        <f>IF(Y190=0,IF(Z190=0,IF(AJ190=0,AU200,0),0),0)</f>
        <v>0</v>
      </c>
      <c r="AV234" s="86">
        <f>IF(Y190=0,IF(Z190=0,AV200,0),0)</f>
        <v>0</v>
      </c>
      <c r="AW234" s="86">
        <f>IF(Y190=0,IF(AB190=0,IF(AE190=0,IF(AK190=0,AW200,0),0),0),0)</f>
        <v>0</v>
      </c>
      <c r="AX234" s="86">
        <f>IF(Y190=0,IF(AB190=0,IF(AE190=0,AX200,0),0),0)</f>
        <v>0</v>
      </c>
      <c r="AY234" s="86">
        <f>IF(Y190=0,IF(AB190=0,IF(AL190=0,AY200,0),0),0)</f>
        <v>0</v>
      </c>
      <c r="AZ234" s="86">
        <f>IF(Y190=0,IF(AB190=0,AZ200,0),0)</f>
        <v>0</v>
      </c>
      <c r="BA234" s="86">
        <f>IF(Y190=0,IF(AF190=0,IF(AM190=0,BA200,0),0),0)</f>
        <v>0</v>
      </c>
      <c r="BB234" s="86">
        <f>IF(Y190=0,IF(AF190=0,IF(AM190=0,BB200,0),0),0)</f>
        <v>0</v>
      </c>
      <c r="BC234" s="86">
        <f>IF(Y190=0,IF(AN190=0,BC200,0),0)</f>
        <v>0</v>
      </c>
      <c r="BD234" s="86">
        <f>IF(Y190=0,BD200,0)</f>
        <v>0</v>
      </c>
      <c r="BF234" s="114">
        <v>13</v>
      </c>
      <c r="BG234" s="112" t="str">
        <f>IF(OR(Y185=AK185,Z185=AK185),"",IF(OR(AA185=AK185,AB185=AK185),"",IF(OR(AC185=AK185,AD185=AK185),"",IF(OR(AE185=AK185,AF185=AK185),"",IF(OR(AG185=AK185,AH185=AK185),"",IF(OR(AI185=AK185,AJ185=AK185),"",AK185))))))</f>
        <v>みふく１０</v>
      </c>
      <c r="BH234" s="67">
        <f>COUNTIF(Y253:BD253,BG234)</f>
        <v>0</v>
      </c>
      <c r="BI234" s="105">
        <f>SUMIF(Y253:BD253,BG234,Y265:BD265)</f>
        <v>0</v>
      </c>
      <c r="BJ234" s="133">
        <f t="shared" si="43"/>
        <v>19</v>
      </c>
      <c r="BK234" s="65">
        <f>RANK(BJ234,BJ222:BJ253)</f>
        <v>13</v>
      </c>
      <c r="BL234" s="65" t="str">
        <f t="shared" si="42"/>
        <v/>
      </c>
    </row>
    <row r="235" spans="2:64" ht="13.5" customHeight="1">
      <c r="B235" s="158"/>
      <c r="C235" s="81"/>
      <c r="D235" s="81"/>
      <c r="E235" s="82"/>
      <c r="F235" s="81"/>
      <c r="G235" s="82"/>
      <c r="H235" s="82"/>
      <c r="I235" s="118"/>
      <c r="J235" s="77" t="s">
        <v>122</v>
      </c>
      <c r="K235" s="200" t="str">
        <f>LOOKUP(C230,始祖牛ﾃﾞｰﾀ!$A$6:$A$6335,始祖牛ﾃﾞｰﾀ!$K$6:$K$6335)</f>
        <v>晴美</v>
      </c>
      <c r="L235" s="225"/>
      <c r="M235" s="91" t="str">
        <f>LOOKUP(K236,始祖牛ﾃﾞｰﾀ!$A$6:$A$6335,始祖牛ﾃﾞｰﾀ!$E$6:$E$6335)</f>
        <v>第２気高</v>
      </c>
      <c r="N235" s="83"/>
      <c r="O235" s="83"/>
      <c r="P235" s="83"/>
      <c r="Q235" s="83"/>
      <c r="R235" s="83"/>
      <c r="S235" s="83"/>
      <c r="T235" s="83"/>
      <c r="U235" s="83"/>
      <c r="V235" s="187"/>
      <c r="X235" s="80" t="s">
        <v>113</v>
      </c>
      <c r="Y235" s="86">
        <f>IF(Y194=0,Y201,0)</f>
        <v>0</v>
      </c>
      <c r="Z235" s="86">
        <f>IF(AND(Y194=0,Z194=0),Z201,0)</f>
        <v>0</v>
      </c>
      <c r="AA235" s="86">
        <f>IF(AND(Y194=0,Z194=0),IF(AA194=0,AA201,0),0)</f>
        <v>0</v>
      </c>
      <c r="AB235" s="86">
        <f>IF(AND(Y194=0,AB194=0),AB201,0)</f>
        <v>0</v>
      </c>
      <c r="AC235" s="86">
        <f>IF(Y194=0,IF(Z194=0,IF(AA194=0,AC201,0),0),0)</f>
        <v>0</v>
      </c>
      <c r="AD235" s="86">
        <f>IF(Y194=0,IF(Z194=0,AD201,0),0)</f>
        <v>0</v>
      </c>
      <c r="AE235" s="86">
        <f>IF(Y194=0,IF(AB194=0,AE201,0),0)</f>
        <v>0</v>
      </c>
      <c r="AF235" s="86">
        <f>IF(Y194=0,AF201,0)</f>
        <v>0</v>
      </c>
      <c r="AG235" s="86">
        <f>IF(Y194=0,IF(Z194=0,IF(AA194=0,IF(AC194=0,AG201,0),0),0),0)</f>
        <v>0</v>
      </c>
      <c r="AH235" s="86">
        <f>IF(Y194=0,IF(Z194=0,IF(AA194=0,AH201,0),0),0)</f>
        <v>0</v>
      </c>
      <c r="AI235" s="86">
        <f>IF(Y194=0,IF(Z194=0,IF(AD194=0,AI201,0),0),0)</f>
        <v>0</v>
      </c>
      <c r="AJ235" s="86">
        <f>IF(Y194=0,IF(Z194=0,AJ201,0),0)</f>
        <v>0</v>
      </c>
      <c r="AK235" s="86">
        <f>IF(Y194=0,IF(AB194=0,IF(AE194=0,AK201,0),0),0)</f>
        <v>0</v>
      </c>
      <c r="AL235" s="86">
        <f>IF(Y194=0,IF(AB194=0,AL201,0),0)</f>
        <v>9</v>
      </c>
      <c r="AM235" s="86">
        <f>IF(Y194=0,IF(AF194=0,AM201,0),0)</f>
        <v>0</v>
      </c>
      <c r="AN235" s="86">
        <f>IF(Y194=0,AN201,0)</f>
        <v>0</v>
      </c>
      <c r="AO235" s="86">
        <f>IF(Y194=0,IF(Z194=0,IF(AA194=0,IF(AC194=0,IF(AG194=0,AO201,0),0),0),0),0)</f>
        <v>0</v>
      </c>
      <c r="AP235" s="86">
        <f>IF(Y194=0,IF(Z194=0,IF(AA194=0,IF(AB194=0,AP201,0),0),0),0)</f>
        <v>0</v>
      </c>
      <c r="AQ235" s="86">
        <f>IF(Y194=0,IF(Z194=0,IF(AA194=0,IF(AH194=0,AQ201,0),0),0),0)</f>
        <v>0</v>
      </c>
      <c r="AR235" s="86">
        <f>IF(Y194=0,IF(Z194=0,IF(AA194=0,AR201,0),0),0)</f>
        <v>0</v>
      </c>
      <c r="AS235" s="86">
        <f>IF(Y194=0,IF(Z194=0,IF(AD194=0,IF(AI194=0,IF(AS194=0,AS201,0),0),0),0),0)</f>
        <v>0</v>
      </c>
      <c r="AT235" s="86">
        <f>IF(Y194=0,IF(Z194=0,IF(AD194=0,AT201,0),0),0)</f>
        <v>0</v>
      </c>
      <c r="AU235" s="86">
        <f>IF(Y194=0,IF(Z194=0,IF(AJ194=0,AU201,0),0),0)</f>
        <v>0</v>
      </c>
      <c r="AV235" s="86">
        <f>IF(Y194=0,IF(Z194=0,AV201,0),0)</f>
        <v>0</v>
      </c>
      <c r="AW235" s="86">
        <f>IF(Y194=0,IF(AB194=0,IF(AE194=0,IF(AK194=0,AW201,0),0),0),0)</f>
        <v>0</v>
      </c>
      <c r="AX235" s="86">
        <f>IF(Y194=0,IF(AB194=0,IF(AD194=0,AX201,0),0),0)</f>
        <v>0</v>
      </c>
      <c r="AY235" s="86">
        <f>IF(Y194=0,IF(AB194=0,IF(AL194=0,AY201,0),0),0)</f>
        <v>0</v>
      </c>
      <c r="AZ235" s="86">
        <f>IF(Y194=0,IF(AB194=0,AZ201,0),0)</f>
        <v>0</v>
      </c>
      <c r="BA235" s="86">
        <f>IF(Y194=0,IF(AF194=0,IF(AM194=0,BA201,0),0),0)</f>
        <v>0</v>
      </c>
      <c r="BB235" s="86">
        <f>IF(Y194=0,IF(AF194=0,IF(AM194=0,BB201,0),0),0)</f>
        <v>0</v>
      </c>
      <c r="BC235" s="86">
        <f>IF(Y194=0,IF(AN194=0,BC201,0),0)</f>
        <v>0</v>
      </c>
      <c r="BD235" s="86">
        <f>IF(Y194=0,BD201,0)</f>
        <v>0</v>
      </c>
      <c r="BF235" s="114">
        <v>14</v>
      </c>
      <c r="BG235" s="112" t="str">
        <f>IF(OR(Y185=AL185,Z185=AL185),"",IF(OR(AA185=AL185,AB185=AL185),"",IF(OR(AC185=AL185,AD185=AL185),"",IF(OR(AE185=AL185,AF185=AL185),"",IF(OR(AG185=AL185,AH185=AL185),"",IF(OR(AI185=AL185,AJ185=AL185),"",IF(AK185=AL185,"",AL185)))))))</f>
        <v/>
      </c>
      <c r="BH235" s="67">
        <f>COUNTIF(Y253:BD253,BG235)</f>
        <v>23</v>
      </c>
      <c r="BI235" s="105">
        <f>SUMIF(Y253:BD253,BG235,Y265:BD265)</f>
        <v>0</v>
      </c>
      <c r="BJ235" s="133">
        <f t="shared" si="43"/>
        <v>0</v>
      </c>
      <c r="BK235" s="65">
        <f>RANK(BJ235,BJ222:BJ253)</f>
        <v>24</v>
      </c>
      <c r="BL235" s="65" t="str">
        <f t="shared" si="42"/>
        <v/>
      </c>
    </row>
    <row r="236" spans="2:64" ht="13.5" customHeight="1">
      <c r="B236" s="486" t="s">
        <v>146</v>
      </c>
      <c r="C236" s="110"/>
      <c r="D236" s="88"/>
      <c r="E236" s="84"/>
      <c r="F236" s="88"/>
      <c r="G236" s="84"/>
      <c r="H236" s="84"/>
      <c r="I236" s="118"/>
      <c r="J236" s="78"/>
      <c r="K236" s="196" t="str">
        <f>LOOKUP(C230,始祖牛ﾃﾞｰﾀ!$A$6:$A$6335,始祖牛ﾃﾞｰﾀ!$J$6:$J$6335)</f>
        <v>はるみ</v>
      </c>
      <c r="L236" s="118"/>
      <c r="M236" s="190" t="str">
        <f>LOOKUP(C230,始祖牛ﾃﾞｰﾀ!$A$6:$A$6335,始祖牛ﾃﾞｰﾀ!$L$6:$L$6335)</f>
        <v>だい１だいえい</v>
      </c>
      <c r="N236" s="83"/>
      <c r="O236" s="83"/>
      <c r="P236" s="83"/>
      <c r="Q236" s="83"/>
      <c r="R236" s="83"/>
      <c r="S236" s="83"/>
      <c r="T236" s="83"/>
      <c r="U236" s="83"/>
      <c r="V236" s="187"/>
      <c r="X236" s="80" t="s">
        <v>114</v>
      </c>
      <c r="Y236" s="86">
        <f>Y202</f>
        <v>0</v>
      </c>
      <c r="Z236" s="86">
        <f>IF(Y202=0,Z202,0)</f>
        <v>0</v>
      </c>
      <c r="AA236" s="86">
        <f>IF(Y202=0,IF(Z202=0,AA202,0),0)</f>
        <v>0</v>
      </c>
      <c r="AB236" s="86">
        <f>IF(Y202=0,AB202,0)</f>
        <v>0</v>
      </c>
      <c r="AC236" s="86">
        <f>IF(Y202=0,IF(Z202=0,IF(AA202=0,AC202,0),0),0)</f>
        <v>0</v>
      </c>
      <c r="AD236" s="86">
        <f>IF(Y202=0,IF(Z202=0,AD202,0),0)</f>
        <v>0</v>
      </c>
      <c r="AE236" s="86">
        <f>IF(Y202=0,IF(AB202=0,AE202,0),0)</f>
        <v>0</v>
      </c>
      <c r="AF236" s="86">
        <f>IF(Y202=0,AF202,0)</f>
        <v>0</v>
      </c>
      <c r="AG236" s="86">
        <f>IF(Y202=0,IF(Z202=0,IF(AA202=0,IF(AC202=0,AG202,0),0),0),0)</f>
        <v>0</v>
      </c>
      <c r="AH236" s="86">
        <f>IF(Y202=0,IF(Z202=0,IF(AA202=0,AH202,0),0),0)</f>
        <v>0</v>
      </c>
      <c r="AI236" s="86">
        <f>IF(Y202=0,IF(Z202=0,IF(AD202=0,AI202,0),0),0)</f>
        <v>0</v>
      </c>
      <c r="AJ236" s="86">
        <f>IF(Y202=0,IF(Z202=0,AJ202,0),0)</f>
        <v>0</v>
      </c>
      <c r="AK236" s="86">
        <f>IF(Y202=0,IF(AB202=0,IF(AE202=0,AK202,0),0),0)</f>
        <v>0</v>
      </c>
      <c r="AL236" s="86">
        <f>IF(Y202=0,IF(AB202=0,AL202,0),0)</f>
        <v>0</v>
      </c>
      <c r="AM236" s="86">
        <f>IF(Y202=0,IF(AF202=0,AM202,0),0)</f>
        <v>0</v>
      </c>
      <c r="AN236" s="86">
        <f>IF(Y202=0,AN202,0)</f>
        <v>0</v>
      </c>
      <c r="AO236" s="86">
        <f>IF(Y202=0,IF(Z202=0,IF(AA202=0,IF(AC202=0,IF(AG202=0,AO202,0),0),0),0),0)</f>
        <v>0</v>
      </c>
      <c r="AP236" s="86">
        <f>IF(Y202=0,IF(Z202=0,IF(AA202=0,IF(AB202=0,AP202,0),0),0),0)</f>
        <v>0</v>
      </c>
      <c r="AQ236" s="86">
        <f>IF(Y202=0,IF(Z202=0,IF(AA202=0,IF(AH202=0,AQ202,0),0),0),0)</f>
        <v>0</v>
      </c>
      <c r="AR236" s="86">
        <f>IF(Y202=0,IF(Z202=0,IF(AA202=0,AR202,0),0),0)</f>
        <v>0</v>
      </c>
      <c r="AS236" s="86">
        <f>IF(Y202=0,IF(Z202=0,IF(AD202=0,IF(AG202=0,IF(AH202=0,AS202,0),0),0),0),0)</f>
        <v>0</v>
      </c>
      <c r="AT236" s="86">
        <f>IF(Y202=0,IF(Z202=0,IF(AD202=0,AT202,0),0),0)</f>
        <v>0</v>
      </c>
      <c r="AU236" s="86">
        <f>IF(Y202=0,IF(Z202=0,IF(AJ202=0,AU202,0),0),0)</f>
        <v>0</v>
      </c>
      <c r="AV236" s="86">
        <f>IF(Y202=0,IF(Z202=0,AV202,0),0)</f>
        <v>0</v>
      </c>
      <c r="AW236" s="86">
        <f>IF(Y202=0,IF(AB202=0,IF(AE202=0,IF(AK202=0,AW202,0),0),0),0)</f>
        <v>0</v>
      </c>
      <c r="AX236" s="86">
        <f>IF(Y202=0,IF(AB202=0,IF(AD202=0,AX202,0),0),0)</f>
        <v>0</v>
      </c>
      <c r="AY236" s="86">
        <f>IF(Y202=0,IF(AB202=0,IF(AL202=0,AY202,0),0),0)</f>
        <v>0</v>
      </c>
      <c r="AZ236" s="86">
        <f>IF(Y202=0,IF(AB202=0,AZ202,0),0)</f>
        <v>0</v>
      </c>
      <c r="BA236" s="86">
        <f>IF(Y202=0,IF(AF202=0,IF(AM202=0,BA202,0),0),0)</f>
        <v>0</v>
      </c>
      <c r="BB236" s="86">
        <f>IF(Y202=0,IF(AF202=0,IF(AM202=0,BB202,0),0),0)</f>
        <v>0</v>
      </c>
      <c r="BC236" s="86">
        <f>IF(Y202=0,IF(AN202=0,BC202,0),0)</f>
        <v>0</v>
      </c>
      <c r="BD236" s="86">
        <f>IF(Y202=0,BD202,0)</f>
        <v>0</v>
      </c>
      <c r="BF236" s="114">
        <v>15</v>
      </c>
      <c r="BG236" s="112" t="str">
        <f>IF(OR(Y185=AM185,Z185=AM185),"",IF(OR(AA185=AM185,AB185=AM185),"",IF(OR(AC185=AM185,AD185=AM185),"",IF(OR(AE185=AM185,AF185=AM185),"",IF(OR(AG185=AM185,AH185=AM185),"",IF(OR(AI185=AM185,AJ185=AM185),"",IF(OR(AK185=AM185,AL185=AM185),"",AM185)))))))</f>
        <v>けだか</v>
      </c>
      <c r="BH236" s="67">
        <f>COUNTIF(Y253:BD253,BG236)</f>
        <v>1</v>
      </c>
      <c r="BI236" s="105">
        <f>SUMIF(Y253:BD253,BG236,Y265:BD265)</f>
        <v>4.8828125E-4</v>
      </c>
      <c r="BJ236" s="133">
        <f t="shared" si="43"/>
        <v>65.828125</v>
      </c>
      <c r="BK236" s="65">
        <f>RANK(BJ236,BJ222:BJ253)</f>
        <v>6</v>
      </c>
      <c r="BL236" s="65">
        <f t="shared" si="42"/>
        <v>6</v>
      </c>
    </row>
    <row r="237" spans="2:64" ht="13.5" customHeight="1">
      <c r="B237" s="486"/>
      <c r="C237" s="109"/>
      <c r="D237" s="81" t="s">
        <v>101</v>
      </c>
      <c r="E237" s="64"/>
      <c r="F237" s="81" t="s">
        <v>105</v>
      </c>
      <c r="G237" s="64"/>
      <c r="H237" s="223" t="s">
        <v>111</v>
      </c>
      <c r="I237" s="199" t="str">
        <f>LOOKUP(G240,始祖牛ﾃﾞｰﾀ!$A$6:$A$6335,始祖牛ﾃﾞｰﾀ!$E$6:$E$6335)</f>
        <v>第２０平茂</v>
      </c>
      <c r="J237" s="83" t="s">
        <v>123</v>
      </c>
      <c r="K237" s="200" t="str">
        <f>LOOKUP(I238,始祖牛ﾃﾞｰﾀ!$A$6:$A$6335,始祖牛ﾃﾞｰﾀ!$E$6:$E$6335)</f>
        <v>気高</v>
      </c>
      <c r="L237" s="225"/>
      <c r="M237" s="91" t="str">
        <f>LOOKUP(K238,始祖牛ﾃﾞｰﾀ!$A$6:$A$6335,始祖牛ﾃﾞｰﾀ!$E$6:$E$6335)</f>
        <v>豊参</v>
      </c>
      <c r="N237" s="83"/>
      <c r="O237" s="83"/>
      <c r="P237" s="83"/>
      <c r="Q237" s="83"/>
      <c r="R237" s="83"/>
      <c r="S237" s="83"/>
      <c r="T237" s="83"/>
      <c r="U237" s="83"/>
      <c r="V237" s="187"/>
      <c r="X237" s="80" t="s">
        <v>115</v>
      </c>
      <c r="Y237" s="86">
        <f>IF(Y188=0,IF(Y189=0,IF(Y191=0,IF(Y195=0,Y203,0),0),0),0)</f>
        <v>0</v>
      </c>
      <c r="Z237" s="86">
        <f>IF(AND(Y188=0,Y189=0),IF(AND(Y191=0,Y195=0),IF(AND(Z188=0,Z189=0),IF(AND(Z191=0,Z195=0),Z203,0),0),0),0)</f>
        <v>0</v>
      </c>
      <c r="AA237" s="86">
        <f>IF(Y188=0,IF(Y189=0,IF(Y191=0,IF(Y195=0,IF(Z188=0,IF(Z189=0,IF(Z191=0,IF(Z195=0,AA203,0),0),0),0),0),0),0),0)</f>
        <v>0</v>
      </c>
      <c r="AB237" s="86">
        <f>IF(Y188=0,IF(Y189=0,IF(Y191=0,IF(Y195=0,AB203,0),0),0),0)</f>
        <v>0</v>
      </c>
      <c r="AC237" s="86">
        <f>IF(AND(Y188=0,Y189=0),IF(AND(Y191=0,Y195=0),IF(AND(Z188=0,Z189=0),IF(AND(Z191=0,Z195=0),IF(AND(AA188=0,AA189=0),IF(AND(AA191=0,AA195=0),AC203,0),0),0),0),0),0)</f>
        <v>0</v>
      </c>
      <c r="AD237" s="86">
        <f>IF(AND(Y188=0,Y189=0),IF(AND(Y191=0,Y195=0),IF(AND(Z188=0,Z189=0),IF(AND(Z191=0,Z195=0),AD203,0),0),0),0)</f>
        <v>0</v>
      </c>
      <c r="AE237" s="86">
        <f>IF(Y188=0,IF(Y189=0,IF(Y191=0,IF(Y195=0,IF(AB188=0,IF(AB189=0,IF(AB191=0,IF(AB195=0,AE203,0),0),0),0),0),0),0),0)</f>
        <v>0</v>
      </c>
      <c r="AF237" s="86">
        <f>IF(Y188=0,IF(Y189=0,IF(Y191=0,IF(Y195=0,AF203,0),0),0),0)</f>
        <v>0</v>
      </c>
      <c r="AG237" s="86">
        <f>IF(AND(Y188=0,Y189=0),IF(AND(Y191=0,Y195=0),IF(AND(Z188=0,Z189=0),IF(AND(Z191=0,Z195=0),IF(AND(AA188=0,AA189=0),IF(AND(AA191=0,AA195=0),IF(AND(AC188=0,AC189=0),IF(AND(AC191=0,AC195=0),AG203,0),0),0),0),0),0),0),0)</f>
        <v>0</v>
      </c>
      <c r="AH237" s="86">
        <f>IF(AND(Y188=0,Y189=0),IF(AND(Y191=0,Y195=0),IF(AND(Z188=0,Z189=0),IF(AND(Z191=0,Z195=0),IF(AND(AA188=0,AA189=0),IF(AND(AA191=0,AA195=0),AH203,0),0),0),0),0),0)</f>
        <v>0</v>
      </c>
      <c r="AI237" s="86">
        <f>IF(AND(Y188=0,Y189=0),IF(AND(Y191=0,Y195=0),IF(AND(Z188=0,Z189=0),IF(AND(Z191=0,Z195=0),IF(AND(AD188=0,AD189=0),IF(AND(AD191=0,AD195=0),AI203,0),0),0),0),0),0)</f>
        <v>0</v>
      </c>
      <c r="AJ237" s="86">
        <f>IF(Y188=0,IF(Y189=0,IF(Y191=0,IF(Y195=0,IF(Z188=0,IF(Z189=0,IF(Z191=0,IF(Z195=0,AJ203,0),0),0),0),0),0),0),0)</f>
        <v>0</v>
      </c>
      <c r="AK237" s="86">
        <f>IF(AND(Y188=0,Y189=0),IF(AND(Y191=0,Y195=0),IF(AND(AB188=0,AB189=0),IF(AND(AB191=0,AB195=0),IF(AND(AE188=0,AE189),IF(AND(AE191=0,AE195=0),AK203,0),0),0),0),0),0)</f>
        <v>0</v>
      </c>
      <c r="AL237" s="86">
        <f>IF(AND(Y188=0,Y189=0),IF(AND(Y191=0,Y195=0),IF(AND(AB188=0,AB189=0),IF(AND(AB191=0,AB195=0),AL203,0),0),0),0)</f>
        <v>0</v>
      </c>
      <c r="AM237" s="86">
        <f>IF(AND(Y188=0,Y189=0),IF(AND(Y191=0,Y195=0),IF(AND(AF188=0,AF189=0),IF(AND(AF191=0,AF195=0),AM203,0),0),0),0)</f>
        <v>0</v>
      </c>
      <c r="AN237" s="86">
        <f>IF(Y188=0,IF(Y189=0,IF(Y191=0,IF(Y195=0,AN203,0),0),0),0)</f>
        <v>0</v>
      </c>
      <c r="AO237" s="86">
        <f>IF(AND(Y188=0,Y189=0),IF(AND(Y191=0,Y195=0),IF(AND(Z188=0,Z189=0),IF(AND(Z191=0,Z195=0),IF(AND(AA188=0,AA189=0),IF(AND(AA191=0,AA195=0),IF(AND(AC188=0,AC189=0),IF(AC191=0,IF(AC195=0,IF(AG188=0,IF(AG189=0,IF(AG191=0,IF(AG195=0,AO203,0),0),0),0),0),0),0),0),0),0),0),0),0)</f>
        <v>0</v>
      </c>
      <c r="AP237" s="86">
        <f>IF(AND(Y188=0,Y189=0),IF(AND(Y191=0,Y195=0),IF(AND(Z188=0,Z189=0),IF(AND(Z191=0,Z195=0),IF(AND(AA188=0,AA189=0),IF(AND(AA191=0,AA195=0),IF(AND(AC188=0,AC189=0),IF(AND(AC191=0,AC195=0),AP203,0),0),0),0),0),0),0),0)</f>
        <v>0</v>
      </c>
      <c r="AQ237" s="86">
        <f>IF(AND(Y188=0,Y189=0),IF(AND(Y191=0,Y195=0),IF(AND(Z188=0,Z189=0),IF(AND(Z191=0,Z195=0),IF(AND(AA188=0,AA189=0),IF(AND(AA191=0,AA195=0),IF(AND(AC188=0,AC189=0),IF(AND(AC191=0,AC195=0),IF(AND(AH188=0,AH189=0),IF(AND(AH191=0,AH195=0),AQ203,0),0),0),0),0),0),0),0),0),0)</f>
        <v>0</v>
      </c>
      <c r="AR237" s="86">
        <f>IF(AND(Y188=0,Y189=0),IF(AND(Y191=0,Y195=0),IF(AND(Z188=0,AA188=0),IF(AND(Z191=0,Z195=0),IF(AND(Z189=0,AA189=0),IF(AND(AA191=0,AA195=0),AR203,0),0),0),0),0),0)</f>
        <v>0</v>
      </c>
      <c r="AS237" s="86">
        <f>IF(AND(Y188=0,Y189=0),IF(AND(Y191=0,Y195=0),IF(AND(Z188=0,Z189=0),IF(AND(Z191=0,Z195=0),IF(AND(AD188=0,AD189=0),IF(AND(AD191=0,AD195=0),IF(AND(AI188=0,AI189=0),IF(AND(AI191=0,AI195=0),AS203,0),0),0),0),0),0),0),0)</f>
        <v>0</v>
      </c>
      <c r="AT237" s="86">
        <f>IF(AND(Y188=0,Y189=0),IF(AND(Y191=0,Y195=0),IF(AND(Z188=0,Z189=0),IF(AND(Z191=0,Z195=0),IF(AND(AD188=0,AD189=0),IF(AND(AD191=0,AD195=0),AT203,0),0),0),0),0),0)</f>
        <v>0</v>
      </c>
      <c r="AU237" s="86">
        <f>IF(AND(Y188=0,Y189=0),IF(AND(Y191=0,Y195=0),IF(AND(Z188=0,Z189=0),IF(AND(Z195=0,Z191=0),IF(AND(AJ188=0,AJ189=0),IF(AND(AJ191=0,AJ195=0),AU203,0),0),0),0),0),0)</f>
        <v>0</v>
      </c>
      <c r="AV237" s="86">
        <f>IF(Y188=0,IF(Y189=0,IF(Y191=0,IF(Y195=0,IF(Z188=0,IF(Z189=0,IF(Z191=0,IF(Z195=0,AV203,0),0),0),0),0),0),0),0)</f>
        <v>0</v>
      </c>
      <c r="AW237" s="86">
        <f>IF(AND(Y188=0,Y189=0),IF(AND(Y191=0,Y195=0),IF(AND(AB188=0,AB189=0),IF(AND(AB191=0,AB195=0),IF(AND(AE188=0,AE189=0),IF(AND(AE191=0,AE195=0),IF(AND(AK188=0,AK189=0),IF(AND(AK191=0,AK199=0),AW203,0),0),0),0),0),0),0),0)</f>
        <v>0</v>
      </c>
      <c r="AX237" s="86">
        <f>IF(AND(Y188=0,Y189=0),IF(AND(Y191=0,Y195=0),IF(AND(AB188=0,AB189=0),IF(AND(AB191=0,AB195=0),IF(AND(AE188=0,AE189=0),IF(AND(AE191=0,AE195=0),AX203,0),0),0),0),0),0)</f>
        <v>0</v>
      </c>
      <c r="AY237" s="86">
        <f>IF(AND(Y188=0,Y189=0),IF(AND(Y191=0,Y195=0),IF(AND(AB188=0,AB189=0),IF(AND(AB191=0,AB195=0),IF(AND(AL188=0,AL189=0),IF(AND(AL191=0,AL195=0),AY203,0),0),0),0),0),0)</f>
        <v>0</v>
      </c>
      <c r="AZ237" s="86">
        <f>IF(AND(Y188=0,Y189=0),IF(AND(Y191=0,Y195=0),IF(AND(AB188=0,AB189=0),IF(AND(AB191=0,AB195=0),AZ203,0),0),0),0)</f>
        <v>0</v>
      </c>
      <c r="BA237" s="86">
        <f>IF(AND(Y188=0,Y189=0),IF(AND(Y191=0,Y195=0),IF(AND(AF188=0,AF189=0),IF(AND(AF191=0,AF195=0),IF(AND(AM188=0,AM189=0),IF(AND(AM191=0,AM195=0),BA203,0),0),0),0),0),0)</f>
        <v>0</v>
      </c>
      <c r="BB237" s="86">
        <f>IF(AND(Y188=0,Y189=0),IF(AND(Y191=0,Y195=0),IF(AND(AF188=0,AF189=0),IF(AND(AF191=0,AF195=0),BB203,0),0),0),0)</f>
        <v>0</v>
      </c>
      <c r="BC237" s="86">
        <f>IF(Y188=0,IF(Y189=0,IF(Y191=0,IF(Y195=0,IF(AN188=0,IF(AN189=0,IF(AN191=0,IF(AN195=0,BC203,0),0),0),0),0),0),0),0)</f>
        <v>0</v>
      </c>
      <c r="BD237" s="86">
        <f>IF(Y188=0,IF(Y189=0,IF(Y191=0,IF(Y195=0,BD203,0),0),0),0)</f>
        <v>0</v>
      </c>
      <c r="BF237" s="114">
        <v>16</v>
      </c>
      <c r="BG237" s="112" t="str">
        <f>IF(OR(Y185=AN185,Z185=AN185),"",IF(OR(AA185=AN185,AB185=AN185),"",IF(OR(AC185=AN185,AD185=AN185),"",IF(OR(AE185=AN185,AF185=AN185),"",IF(OR(AG185=AN185,AH185=AN185),"",IF(OR(AI185=AN185,AJ185=AN185),"",IF(OR(AK185=AN185,AL185=AN185),"",IF(AM185=AN185,"",AN185))))))))</f>
        <v>だい３３けだか</v>
      </c>
      <c r="BH237" s="67">
        <f>COUNTIF(Y253:BD253,BG237)</f>
        <v>0</v>
      </c>
      <c r="BI237" s="105">
        <f>SUMIF(Y253:BD253,BG237,Y265:BD265)</f>
        <v>0</v>
      </c>
      <c r="BJ237" s="133">
        <f t="shared" si="43"/>
        <v>16</v>
      </c>
      <c r="BK237" s="65">
        <f>RANK(BJ237,BJ222:BJ253)</f>
        <v>14</v>
      </c>
      <c r="BL237" s="65" t="str">
        <f t="shared" si="42"/>
        <v/>
      </c>
    </row>
    <row r="238" spans="2:64" ht="13.5" customHeight="1">
      <c r="B238" s="158"/>
      <c r="C238" s="82"/>
      <c r="D238" s="81"/>
      <c r="E238" s="83"/>
      <c r="F238" s="489" t="str">
        <f>LOOKUP(E242,始祖牛ﾃﾞｰﾀ!$A$6:$A$6335,始祖牛ﾃﾞｰﾀ!$E$6:$E$6335)</f>
        <v>平茂勝</v>
      </c>
      <c r="G238" s="490"/>
      <c r="H238" s="88"/>
      <c r="I238" s="191" t="str">
        <f>LOOKUP(G240,始祖牛ﾃﾞｰﾀ!$A$6:$A$6335,始祖牛ﾃﾞｰﾀ!$D$6:$D$6335)</f>
        <v>だい２０ひらしげ</v>
      </c>
      <c r="J238" s="78"/>
      <c r="K238" s="196" t="str">
        <f>LOOKUP(I238,始祖牛ﾃﾞｰﾀ!$A$6:$A$6335,始祖牛ﾃﾞｰﾀ!$D$6:$D$6335)</f>
        <v>けだか</v>
      </c>
      <c r="L238" s="118"/>
      <c r="M238" s="190" t="str">
        <f>LOOKUP(I238,始祖牛ﾃﾞｰﾀ!$A$6:$A$6335,始祖牛ﾃﾞｰﾀ!$G$6:$G$6335)</f>
        <v>気高</v>
      </c>
      <c r="N238" s="83"/>
      <c r="O238" s="83"/>
      <c r="P238" s="83"/>
      <c r="Q238" s="83"/>
      <c r="R238" s="83"/>
      <c r="S238" s="83"/>
      <c r="T238" s="83"/>
      <c r="U238" s="83"/>
      <c r="V238" s="187"/>
      <c r="X238" s="80" t="s">
        <v>116</v>
      </c>
      <c r="Y238" s="86">
        <f>IF(Y188=0,IF(Y189=0,IF(Y191=0,Y204,0),0),0)</f>
        <v>0</v>
      </c>
      <c r="Z238" s="86">
        <f>IF(AND(Y188=0,Y189=0),IF(AND(Y191=0,Z188=0),IF(AND(Z189=0,Z191=0),Z204,0),0),0)</f>
        <v>0</v>
      </c>
      <c r="AA238" s="86">
        <f>IF(Y188=0,IF(Y189=0,IF(Y191=0,IF(Z188=0,IF(Z189=0,IF(Z191=0,AA204,0),0),0),0),0),0)</f>
        <v>0</v>
      </c>
      <c r="AB238" s="86">
        <f>IF(Y188=0,IF(Y189=0,IF(Y191=0,AB204,0),0),0)</f>
        <v>0</v>
      </c>
      <c r="AC238" s="86">
        <f>IF(AND(Y188=0,Y189=0),IF(AND(Y191=0,Z188=0),IF(AND(Z189=0,Z191=0),IF(AND(AA188=0,AA189=0),IF(AA191=0,AC204,0),0),0),0),0)</f>
        <v>0</v>
      </c>
      <c r="AD238" s="86">
        <f>IF(AND(Y188=0,Y189=0),IF(AND(Y191=0,Z188=0),IF(AND(Z189=0,Z191=0),AD204,0),0),0)</f>
        <v>0</v>
      </c>
      <c r="AE238" s="86">
        <f>IF(Y188=0,IF(Y189=0,IF(Y191=0,IF(AB188=0,IF(AB189=0,IF(AB191=0,AE204,0),0),0),0),0),0)</f>
        <v>0</v>
      </c>
      <c r="AF238" s="86">
        <f>IF(Y188=0,IF(Y189=0,IF(Y191=0,AF204,0),0),0)</f>
        <v>0</v>
      </c>
      <c r="AG238" s="86">
        <f>IF(AND(Y188=0,Y189=0),IF(AND(Y191=0,Z188=0),IF(AND(Z189=0,Z191=0),IF(AND(AA188=0,AA189=0),IF(AND(AA191=0,AC188=0),IF(AND(AC189=0,AC191=0),AG204,0),0),0),0),0),0)</f>
        <v>0</v>
      </c>
      <c r="AH238" s="86">
        <f>IF(AND(Y188=0,Y189=0),IF(AND(Y191=0,Z188=0),IF(AND(Z189=0,AA191=0),IF(AND(AA188=0,AA189=0),IF(Z191=0,AH204,0),0),0),0),0)</f>
        <v>0</v>
      </c>
      <c r="AI238" s="86">
        <f>IF(AND(Y188=0,Y189=0),IF(AND(Y191=0,Z188=0),IF(AND(Z189=0,Z191=0),IF(AND(AD188=0,AD189=0),IF(AD191=0,AI204,0),0),0),0),0)</f>
        <v>0</v>
      </c>
      <c r="AJ238" s="86">
        <f>IF(Y188=0,IF(Y189=0,IF(Y191=0,IF(Z188=0,IF(Z189=0,IF(Z191=0,AJ204,0),0),0),0),0),0)</f>
        <v>0</v>
      </c>
      <c r="AK238" s="86">
        <f>IF(AND(Y188=0,Y189=0),IF(AND(Y191=0,AB188=0),IF(AND(AB189=0,AB191=0),IF(AND(AE188=0,AE189=0),IF(AE191=0,AK204,0),0),0),0),0)</f>
        <v>0</v>
      </c>
      <c r="AL238" s="86">
        <f>IF(AND(Y188=0,Y189=0),IF(AND(Y191=0,AB188=0),IF(AND(AB189=0,AB191=0),AL204,0),0),0)</f>
        <v>0</v>
      </c>
      <c r="AM238" s="86">
        <f>IF(AND(Y188=0,Y189=0),IF(AND(Y191=0,AF188=0),IF(AND(AF189=0,AF191=0),AM204,0),0),0)</f>
        <v>0</v>
      </c>
      <c r="AN238" s="86">
        <f>IF(Y188=0,IF(Y189=0,IF(Y191=0,AN204,0),0),0)</f>
        <v>0</v>
      </c>
      <c r="AO238" s="86">
        <f>IF(AND(Y188=0,Y189=0),IF(AND(Y191=0,Z188=0),IF(AND(Z189=0,Z191=0),IF(AND(AA188=0,AA189=0),IF(AND(AA191=0,AC188=0),IF(AND(AC189=0,AC191=0),IF(AND(AG188=0,AG189=0),IF(AG191=0,AO204,0),0),0),0),0),0),0),0)</f>
        <v>0</v>
      </c>
      <c r="AP238" s="86">
        <f>IF(AND(Y188=0,Y189=0),IF(AND(Y191=0,Z188=0),IF(AND(Z189=0,Z191=0),IF(AND(AA188=0,AA189=0),IF(AND(AA191=0,AC188=0),IF(AND(AC189=0,AC191=0),AP204,0),0),0),0),0),0)</f>
        <v>0</v>
      </c>
      <c r="AQ238" s="86">
        <f>IF(AND(Y188=0,Y189=0),IF(AND(Y191=0,Z188=0),IF(AND(Z189=0,Z191=0),IF(AND(AA188=0,AA189=0),IF(AND(AA191=0,AC188=0),IF(AND(AC189=0,AC191=0),IF(AND(AH188=0,AH189=0),IF(AH191=0,AQ204,0),0),0),0),0),0),0),0)</f>
        <v>0</v>
      </c>
      <c r="AR238" s="86">
        <f>IF(AND(Y188=0,Y189=0),IF(AND(Y191=0,Z188=0),IF(AND(Z189=0,AA191=0),IF(AND(AA188=0,AA189=0),IF(Z191=0,AR204,0),0),0),0),0)</f>
        <v>0</v>
      </c>
      <c r="AS238" s="86">
        <f>IF(AND(Y188=0,Y189=0),IF(AND(Y191=0,Z188=0),IF(AND(Z189=0,Z191=0),IF(AND(AD188=0,AD189=0),IF(AND(AD191=0,AI188=0),IF(AND(AI189=0,AI191=0),AS204,0),0),0),0),0),0)</f>
        <v>0</v>
      </c>
      <c r="AT238" s="86">
        <f>IF(AND(Y188=0,Y189=0),IF(AND(Y191=0,Z188=0),IF(AND(Z189=0,Z191=0),IF(AND(AD188=0,AD189=0),IF(AD191=0,AT204,0),0),0),0),0)</f>
        <v>0</v>
      </c>
      <c r="AU238" s="86">
        <f>IF(AND(Y188=0,Y189=0),IF(AND(Y191=0,Z188=0),IF(AND(Z189=0,Z191=0),IF(AND(AJ189=0,AJ188=0),IF(AJ191=0,AU204,0),0),0),0),0)</f>
        <v>0</v>
      </c>
      <c r="AV238" s="86">
        <f>IF(Y188=0,IF(Y189=0,IF(Y191=0,IF(Z188=0,IF(Z189=0,IF(Z191=0,AV204,0),0),0),0),0),0)</f>
        <v>0</v>
      </c>
      <c r="AW238" s="86">
        <f>IF(AND(Y188=0,Y189=0),IF(AND(Y191=0,AB188=0),IF(AND(AB189=0,AB191=0),IF(AND(AE188=0,AE189=0),IF(AND(AE191=0,AK188=0),IF(AND(AK189=0,AK191=0),AW204,0),0),0),0),0),0)</f>
        <v>0</v>
      </c>
      <c r="AX238" s="86">
        <f>IF(AND(Y188=0,Y189=0),IF(AND(Y191=0,AB188=0),IF(AND(AB189=0,AB191=0),IF(AND(AE188=0,AE189=0),IF(AE191=0,AX204,0),0),0),0),0)</f>
        <v>0</v>
      </c>
      <c r="AY238" s="86">
        <f>IF(AND(Y188=0,Y189=0),IF(AND(Y191=0,AB188=0),IF(AND(AB189=0,AL191=0),IF(AND(AL188=0,AL189=0),IF(AB191=0,AY204,0),0),0),0),0)</f>
        <v>0</v>
      </c>
      <c r="AZ238" s="86">
        <f>IF(AND(Y188=0,Y189=0),IF(AND(Y191=0,AB188=0),IF(AND(AB189=0,AB191=0),AZ204,0),0),0)</f>
        <v>0</v>
      </c>
      <c r="BA238" s="86">
        <f>IF(AND(Y188=0,Y189=0),IF(AND(Y191=0,AF188=0),IF(AND(AF189=0,AF191=0),IF(AND(AM188=0,AM189=0),IF(AM191=0,BA204,0),0),0),0),0)</f>
        <v>0</v>
      </c>
      <c r="BB238" s="86">
        <f>IF(AND(Y188=0,Y189=0),IF(AND(Y191=0,AF188=0),IF(AND(AF189=0,AF191=0),BB204,0),0),0)</f>
        <v>0</v>
      </c>
      <c r="BC238" s="86">
        <f>IF(Y188=0,IF(Y189=0,IF(Y191=0,IF(AN188=0,IF(AN189=0,IF(AN191=0,BC204,0),0),0),0),0),0)</f>
        <v>0</v>
      </c>
      <c r="BD238" s="86">
        <f>IF(Y188=0,IF(Y189=0,IF(Y191=0,BD204,0),0),0)</f>
        <v>0</v>
      </c>
      <c r="BF238" s="114">
        <v>17</v>
      </c>
      <c r="BG238" s="112" t="str">
        <f>IF(OR(Y185=AO185,Z185=AO185),"",IF(OR(AA185=AO185,AB185=AO185),"",IF(OR(AC185=AO185,AD185=AO185),"",IF(OR(AE185=AO185,AF185=AO185),"",IF(OR(AG185=AO185,AH185=AO185),"",IF(OR(AI185=AO185,AJ185=AO185),"",IF(OR(AK185=AO185,AL185=AO185),"",IF(OR(AM185=AO185,AN185=AO185),"",AO185))))))))</f>
        <v>だい６ふじさかり</v>
      </c>
      <c r="BH238" s="67">
        <f>COUNTIF(Y253:BD253,BG238)</f>
        <v>0</v>
      </c>
      <c r="BI238" s="105">
        <f>SUMIF(Y253:BD253,BG238,Y265:BD265)</f>
        <v>0</v>
      </c>
      <c r="BJ238" s="133">
        <f t="shared" si="43"/>
        <v>15</v>
      </c>
      <c r="BK238" s="65">
        <f>RANK(BJ238,BJ222:BJ253)</f>
        <v>15</v>
      </c>
      <c r="BL238" s="65" t="str">
        <f t="shared" si="42"/>
        <v/>
      </c>
    </row>
    <row r="239" spans="2:64" ht="13.5" customHeight="1">
      <c r="B239" s="158"/>
      <c r="C239" s="82"/>
      <c r="D239" s="81"/>
      <c r="E239" s="64"/>
      <c r="F239" s="489"/>
      <c r="G239" s="490"/>
      <c r="H239" s="82"/>
      <c r="I239" s="118"/>
      <c r="J239" s="77" t="s">
        <v>124</v>
      </c>
      <c r="K239" s="200" t="str">
        <f>LOOKUP(G240,始祖牛ﾃﾞｰﾀ!$A$6:$A$6335,始祖牛ﾃﾞｰﾀ!$G$6:$G$6335)</f>
        <v>宝勝</v>
      </c>
      <c r="L239" s="225"/>
      <c r="M239" s="91" t="str">
        <f>LOOKUP(K240,始祖牛ﾃﾞｰﾀ!$A$6:$A$6335,始祖牛ﾃﾞｰﾀ!$E$6:$E$6335)</f>
        <v>第８気高</v>
      </c>
      <c r="N239" s="83"/>
      <c r="O239" s="83"/>
      <c r="P239" s="83"/>
      <c r="Q239" s="83"/>
      <c r="R239" s="83"/>
      <c r="S239" s="83"/>
      <c r="T239" s="83"/>
      <c r="U239" s="83"/>
      <c r="V239" s="187"/>
      <c r="X239" s="80" t="s">
        <v>117</v>
      </c>
      <c r="Y239" s="86">
        <f>IF(Y188=0,IF(Y189=0,IF(Y196=0,Y205,0),0),0)</f>
        <v>0</v>
      </c>
      <c r="Z239" s="86">
        <f>IF(AND(Y188=0,Y189=0),IF(AND(Y196=0,Z188=0),IF(AND(Z189=0,Z196=0),Z205,0),0),0)</f>
        <v>0</v>
      </c>
      <c r="AA239" s="86">
        <f>IF(Y188=0,IF(Y189=0,IF(Y196=0,IF(Z188=0,IF(Z189=0,IF(Z196=0,AA205,0),0),0),0),0),0)</f>
        <v>0</v>
      </c>
      <c r="AB239" s="86">
        <f>IF(Y188=0,IF(Y189=0,IF(Y196=0,AB205,0),0),0)</f>
        <v>0</v>
      </c>
      <c r="AC239" s="86">
        <f>IF(AND(Y188=0,Y189=0),IF(AND(Y196=0,Z188=0),IF(AND(Z189=0,Z196=0),IF(AND(AA188=0,AA189=0),IF(AA196=0,AC205,0),0),0),0),0)</f>
        <v>0</v>
      </c>
      <c r="AD239" s="86">
        <f>IF(AND(Y188=0,Y189=0),IF(AND(Y196=0,Z188=0),IF(AND(Z189=0,Z196=0),AD205,0),0),0)</f>
        <v>0</v>
      </c>
      <c r="AE239" s="86">
        <f>IF(Y188=0,IF(Y189=0,IF(Y196=0,IF(AB188=0,IF(AB189=0,IF(AB196=0,AE205,0),0),0),0),0),0)</f>
        <v>0</v>
      </c>
      <c r="AF239" s="86">
        <f>IF(Y188=0,IF(Y189=0,IF(Y196=0,AF205,0),0),0)</f>
        <v>0</v>
      </c>
      <c r="AG239" s="86">
        <f>IF(AND(Y188=0,Y189=0),IF(AND(Y196=0,Z188=0),IF(AND(Z189=0,Z196=0),IF(AND(AA188=0,AA189=0),IF(AND(AA196=0,AC188=0),IF(AND(AC189=0,AC196=0),AG205,0),0),0),0),0),0)</f>
        <v>0</v>
      </c>
      <c r="AH239" s="86">
        <f>IF(AND(Y188=0,Y189=0),IF(AND(Y196=0,Z188=0),IF(AND(Z189=0,AA196=0),IF(AND(AA188=0,AA189=0),IF(Z196=0,AH205,0),0),0),0),0)</f>
        <v>0</v>
      </c>
      <c r="AI239" s="86">
        <f>IF(AND(Y188=0,Y189=0),IF(AND(Y196=0,Z188=0),IF(AND(Z189=0,Z196=0),IF(AND(AD188=0,AD189=0),IF(AD196=0,AI205,0),0),0),0),0)</f>
        <v>0</v>
      </c>
      <c r="AJ239" s="86">
        <f>IF(Y188=0,IF(Y189=0,IF(Y196=0,IF(Z188=0,IF(Z189=0,IF(Z196=0,AJ205,0),0),0),0),0),0)</f>
        <v>0</v>
      </c>
      <c r="AK239" s="86">
        <f>IF(AND(Y188=0,Y189=0),IF(AND(Y196=0,AB188=0),IF(AND(AB189=0,AB196=0),IF(AND(AE188=0,AE189=0),IF(AE196=0,AK205,0),0),0),0),0)</f>
        <v>0</v>
      </c>
      <c r="AL239" s="86">
        <f>IF(AND(Y188=0,Y189=0),IF(AND(Y196=0,AB188=0),IF(AND(AB189=0,AB196=0),AL205,0),0),0)</f>
        <v>0</v>
      </c>
      <c r="AM239" s="86">
        <f>IF(AND(Y188=0,Y189=0),IF(AND(Y196=0,AF188=0),IF(AND(AF189=0,AF196=0),AM205,0),0),0)</f>
        <v>0</v>
      </c>
      <c r="AN239" s="86">
        <f>IF(Y188=0,IF(Y189=0,IF(Y196=0,AN205,0),0),0)</f>
        <v>0</v>
      </c>
      <c r="AO239" s="86">
        <f>IF(AND(Y188=0,Y189=0),IF(AND(Y196=0,Z188=0),IF(AND(Z189=0,Z196=0),IF(AND(AA188=0,AA189=0),IF(AND(AA196=0,AC188=0),IF(AND(AC189=0,AC196=0),IF(AND(AG188=0,AG189=0),IF(AG196=0,AO205,0),0),0),0),0),0),0),0)</f>
        <v>0</v>
      </c>
      <c r="AP239" s="86">
        <f>IF(AND(Y188=0,Y189=0),IF(AND(Y196=0,Z188=0),IF(AND(Z189=0,Z196=0),IF(AND(AA188=0,AA189=0),IF(AND(AA196=0,AC188=0),IF(AND(AC189=0,AC196=0),AP205,0),0),0),0),0),0)</f>
        <v>0</v>
      </c>
      <c r="AQ239" s="86">
        <f>IF(AND(Y188=0,Y189=0),IF(AND(Y196=0,Z188=0),IF(AND(Z189=0,Z196=0),IF(AND(AA188=0,AA189=0),IF(AND(AA196=0,AC188=0),IF(AND(AC189=0,AC196=0),IF(AND(AH188=0,AH189=0),IF(AH196=0,AQ205,0),0),0),0),0),0),0),0)</f>
        <v>0</v>
      </c>
      <c r="AR239" s="86">
        <f>IF(AND(Y188=0,Y189=0),IF(AND(Y196=0,Z188=0),IF(AND(Z189=0,AA196=0),IF(AND(AA188=0,AA189=0),IF(Z196=0,AR205,0),0),0),0),0)</f>
        <v>0</v>
      </c>
      <c r="AS239" s="86">
        <f>IF(AND(Y188=0,Y189=0),IF(AND(Y196=0,Z188=0),IF(AND(Z189=0,Z196=0),IF(AND(AD188=0,AD189=0),IF(AND(AD196=0,AI188=0),IF(AND(AI189=0,AI196=0),AS205,0),0),0),0),0),0)</f>
        <v>0</v>
      </c>
      <c r="AT239" s="86">
        <f>IF(AND(Y188=0,Y189=0),IF(AND(Y196=0,Z188=0),IF(AND(Z189=0,Z196=0),IF(AND(AD188=0,AD189=0),IF(AD196=0,AT205,0),0),0),0),0)</f>
        <v>0</v>
      </c>
      <c r="AU239" s="86">
        <f>IF(AND(Y188=0,Y189=0),IF(AND(Y196=0,Z188=0),IF(AND(Z189=0,Z196=0),IF(AND(AJ189=0,AJ188=0),IF(AJ196=0,AU205,0),0),0),0),0)</f>
        <v>0</v>
      </c>
      <c r="AV239" s="86">
        <f>IF(Y188=0,IF(Y189=0,IF(Y196=0,IF(Z188=0,IF(Z189=0,IF(Z196=0,AV205,0),0),0),0),0),0)</f>
        <v>0</v>
      </c>
      <c r="AW239" s="86">
        <f>IF(AND(Y188=0,Y189=0),IF(AND(Y196=0,AB188=0),IF(AND(AB189=0,AB196=0),IF(AND(AE188=0,AE189=0),IF(AND(AE196=0,AK188=0),IF(AND(AK189=0,AK196=0),AW205,0),0),0),0),0),0)</f>
        <v>0</v>
      </c>
      <c r="AX239" s="86">
        <f>IF(AND(Y188=0,Y189=0),IF(AND(Y196=0,AB188=0),IF(AND(AB189=0,AB196=0),IF(AND(AE188=0,AE189=0),IF(AE196=0,AX205,0),0),0),0),0)</f>
        <v>0</v>
      </c>
      <c r="AY239" s="86">
        <f>IF(AND(Y188=0,Y189=0),IF(AND(Y196=0,AB188=0),IF(AND(AB189=0,AL196=0),IF(AND(AL188=0,AL189=0),IF(AB196=0,AY205,0),0),0),0),0)</f>
        <v>0</v>
      </c>
      <c r="AZ239" s="86">
        <f>IF(AND(Y188=0,Y189=0),IF(AND(Y196=0,AB188=0),IF(AND(AB189=0,AB196=0),AZ205,0),0),0)</f>
        <v>0</v>
      </c>
      <c r="BA239" s="86">
        <f>IF(AND(Y188=0,Y189=0),IF(AND(Y196=0,AF188=0),IF(AND(AF189=0,AF196=0),IF(AND(AM188=0,AM189=0),IF(AM196=0,BA205,0),0),0),0),0)</f>
        <v>0</v>
      </c>
      <c r="BB239" s="86">
        <f>IF(AND(Y188=0,Y189=0),IF(AND(Y196=0,AF188=0),IF(AND(AF189=0,AF196=0),BB205,0),0),0)</f>
        <v>0</v>
      </c>
      <c r="BC239" s="86">
        <f>IF(Y188=0,IF(Y189=0,IF(Y196=0,IF(AN188=0,IF(AN189=0,IF(AN196=0,BC205,0),0),0),0),0),0)</f>
        <v>0</v>
      </c>
      <c r="BD239" s="86">
        <f>IF(Y188=0,IF(Y189=0,IF(Y196=0,BD205,0),0),0)</f>
        <v>0</v>
      </c>
      <c r="BF239" s="114">
        <v>18</v>
      </c>
      <c r="BG239" s="112" t="str">
        <f>IF(OR(Y185=AP185,Z185=AP185),"",IF(OR(AA185=AP185,AB185=AP185),"",IF(OR(AC185=AP185,AD185=AP185),"",IF(OR(AE185=AP185,AF185=AP185),"",IF(OR(AG185=AP185,AH185=AP185),"",IF(OR(AI185=AP185,AJ185=AP185),"",IF(OR(AK185=AP185,AL185=AP185),"",IF(OR(AM185=AP185,AN185=AP185),"",IF(AO185=AP185,"",AP185)))))))))</f>
        <v>しろまつ</v>
      </c>
      <c r="BH239" s="67">
        <f>COUNTIF(Y253:BD253,BG239)</f>
        <v>0</v>
      </c>
      <c r="BI239" s="105">
        <f>SUMIF(Y253:BD253,BG239,Y265:BD265)</f>
        <v>0</v>
      </c>
      <c r="BJ239" s="133">
        <f t="shared" si="43"/>
        <v>14</v>
      </c>
      <c r="BK239" s="65">
        <f>RANK(BJ239,BJ222:BJ253)</f>
        <v>16</v>
      </c>
      <c r="BL239" s="65" t="str">
        <f t="shared" si="42"/>
        <v/>
      </c>
    </row>
    <row r="240" spans="2:64" ht="13.5" customHeight="1">
      <c r="B240" s="158"/>
      <c r="C240" s="82"/>
      <c r="D240" s="498" t="str">
        <f>G185</f>
        <v>勝忠平</v>
      </c>
      <c r="E240" s="499"/>
      <c r="F240" s="81"/>
      <c r="G240" s="190" t="str">
        <f>LOOKUP(E242,始祖牛ﾃﾞｰﾀ!$A$6:$A$6335,始祖牛ﾃﾞｰﾀ!$D$6:$D$6335)</f>
        <v>ひらしげかつ</v>
      </c>
      <c r="H240" s="84"/>
      <c r="I240" s="118"/>
      <c r="J240" s="78"/>
      <c r="K240" s="196" t="str">
        <f>LOOKUP(G240,始祖牛ﾃﾞｰﾀ!$A$6:$A$6335,始祖牛ﾃﾞｰﾀ!$F$6:$F$6335)</f>
        <v>ほうしょう</v>
      </c>
      <c r="L240" s="118"/>
      <c r="M240" s="190" t="str">
        <f>LOOKUP(G240,始祖牛ﾃﾞｰﾀ!$A$6:$A$6335,始祖牛ﾃﾞｰﾀ!$I$6:$I$6335)</f>
        <v>福花５</v>
      </c>
      <c r="N240" s="83"/>
      <c r="O240" s="83"/>
      <c r="P240" s="83"/>
      <c r="Q240" s="83"/>
      <c r="R240" s="83"/>
      <c r="S240" s="83"/>
      <c r="T240" s="83"/>
      <c r="U240" s="83"/>
      <c r="V240" s="187"/>
      <c r="X240" s="80" t="s">
        <v>118</v>
      </c>
      <c r="Y240" s="86">
        <f>IF(Y188=0,IF(Y189=0,Y206,0),0)</f>
        <v>0</v>
      </c>
      <c r="Z240" s="86">
        <f>IF(Y188=0,IF(Y189=0,IF(Z188=0,IF(Z189=0,Z206,0),0),0),0)</f>
        <v>0</v>
      </c>
      <c r="AA240" s="86">
        <f>IF(Y188=0,IF(Y189=0,IF(Z188=0,IF(Z189=0,AA206,0),0),0),0)</f>
        <v>0</v>
      </c>
      <c r="AB240" s="86">
        <f>IF(Y188=0,AB206,0)</f>
        <v>0</v>
      </c>
      <c r="AC240" s="86">
        <f>IF(AND(Y188=0,Y189=0),IF(AND(Z188=0,Z189=0),IF(AND(AA188=0,AA189=0),AC206,0),0),0)</f>
        <v>0</v>
      </c>
      <c r="AD240" s="86">
        <f>IF(AND(Y188=0,Y189=0),IF(AND(Z188=0,Z189=0),AD206,0),0)</f>
        <v>0</v>
      </c>
      <c r="AE240" s="86">
        <f>IF(AND(Y188=0,Y189=0),IF(AND(AB188=0,AB189=0),AE206,0),0)</f>
        <v>0</v>
      </c>
      <c r="AF240" s="86">
        <f>IF(Y188=0,IF(Y189=0,AF206,0),0)</f>
        <v>0</v>
      </c>
      <c r="AG240" s="86">
        <f>IF(AND(Y188=0,Y189=0),IF(AND(Z188=0,Z189=0),IF(AND(AA188=0,AA189=0),IF(AND(AC188=0,AC189=0),AG206,0),0),0),0)</f>
        <v>0</v>
      </c>
      <c r="AH240" s="86">
        <f>IF(AND(Y188=0,Y189=0),IF(AND(Z188=0,Z189=0),IF(AND(AA188=0,AA189=0),AH206,0),0),0)</f>
        <v>0</v>
      </c>
      <c r="AI240" s="86">
        <f>IF(AND(Y188=0,Y189=0),IF(AND(Z188=0,Z189=0),IF(AND(AD188=0,AD189=0),AI206,0),0),0)</f>
        <v>0</v>
      </c>
      <c r="AJ240" s="86">
        <f>IF(AND(Y188=0,Y189=0),IF(AND(Z188=0,Z189=0),AJ206,0),0)</f>
        <v>0</v>
      </c>
      <c r="AK240" s="86">
        <f>IF(AND(Y188=0,Y189=0),IF(AND(AB188=0,AB189=0),IF(AND(AE188=0,AE189=0),AK206,0),0),0)</f>
        <v>0</v>
      </c>
      <c r="AL240" s="86">
        <f>IF(AND(Y188=0,Y189=0),IF(AND(AB188=0,AB189=0),IF(AND(AE188=0,AE189=0),AL206,0),0),0)</f>
        <v>0</v>
      </c>
      <c r="AM240" s="86">
        <f>IF(AND(Y188=0,Y189=0),IF(AND(AF188=0,AF189=0),AM206,0),0)</f>
        <v>0</v>
      </c>
      <c r="AN240" s="86">
        <f>IF(AND(Y188=0,Y189=0),AN206,0)</f>
        <v>0</v>
      </c>
      <c r="AO240" s="86">
        <f>IF(AND(Y189=0,Y188=0),IF(AND(Z188=0,Z189=0),IF(AND(AA188=0,AA189=0),IF(AND(AC188=0,AC189=0),IF(AND(AG189=0,AG188=0),AO206,0),0),0),0),0)</f>
        <v>0</v>
      </c>
      <c r="AP240" s="86">
        <f>IF(AND(Y188=0,Y189=0),IF(AND(Z188=0,Z189=0),IF(AND(AA188=0,AA189=0),IF(AND(AG188=0,AG189=0),AP206,0),0),0),0)</f>
        <v>0</v>
      </c>
      <c r="AQ240" s="86">
        <f>IF(AND(Y188=0,Y189=0),IF(AND(Z188=0,Z189=0),IF(AND(AD188=0,AD189=0),IF(AND(AH188=0,AH189=0),AQ206,0),0),0),0)</f>
        <v>0</v>
      </c>
      <c r="AR240" s="86">
        <f>IF(AND(Y188=0,Y189=0),IF(AND(Z188=0,Z189=0),IF(AND(AA188=0,AA189=0),AR206,0),0),0)</f>
        <v>0</v>
      </c>
      <c r="AS240" s="86">
        <f>IF(AND(Y188=0,Y189=0),IF(AND(Z188=0,Z189=0),IF(AND(AD188=0,AD189=Y256),IF(AND(AI188=0,AI189=0),AS206,0),0),0),0)</f>
        <v>0</v>
      </c>
      <c r="AT240" s="86">
        <f>IF(AND(Y188=0,Y189=0),IF(AND(Z189=0,Z188=0),IF(AND(AD189=0,AD188=0),AT206,0),0),0)</f>
        <v>0</v>
      </c>
      <c r="AU240" s="86">
        <f>IF(AND(Y188=0,Y189=0),IF(AND(AN188=0,AN189=0),AU206,0),0)</f>
        <v>0</v>
      </c>
      <c r="AV240" s="86">
        <f>IF(AND(Y188=0,Y189=0),IF(AND(Z188=0,Z189=0),AV206,0),0)</f>
        <v>0</v>
      </c>
      <c r="AW240" s="86">
        <f>IF(AND(Y188=0,Y189=0),IF(AND(AB188=0,AB189=0),IF(AND(AE188=0,AE189=0),IF(AND(AK188=0,AK189=0),AW206,0),0),0),0)</f>
        <v>0</v>
      </c>
      <c r="AX240" s="86">
        <f>IF(AND(Y188=0,Y189=0),IF(AND(AB188=0,AB189=0),IF(AND(AE189=0,AE188=0),AX206,0),0),0)</f>
        <v>0</v>
      </c>
      <c r="AY240" s="86">
        <f>IF(AND(Y188=0,Y189=0),IF(AND(AB188=0,AB189=0),IF(AND(AL188=0,AL189=0),AY206,0),0),0)</f>
        <v>0</v>
      </c>
      <c r="AZ240" s="86">
        <f>IF(AND(Y188=0,Y189=0),IF(AND(AB188=0,AB189=0),AZ206,0),0)</f>
        <v>0</v>
      </c>
      <c r="BA240" s="86">
        <f>IF(AND(Y188=0,Y189=0),IF(AND(AB188=0,AB189=0),IF(AND(AF188=0,AF189=0),IF(AND(AM188=0,AM189=0),BA206,0),0),0),0)</f>
        <v>0</v>
      </c>
      <c r="BB240" s="86">
        <f>IF(AND(Y188=0,Y189=0),IF(AND(AF188=0,AF189=0),BB206,0),0)</f>
        <v>0</v>
      </c>
      <c r="BC240" s="86">
        <f>IF(AND(Y189=0,Y188=0),IF(AND(AN188=0,AN189=0),BC206,0),0)</f>
        <v>0</v>
      </c>
      <c r="BD240" s="86">
        <f>IF(AND(Y188=0,Y189=0),BD206,0)</f>
        <v>0</v>
      </c>
      <c r="BF240" s="114">
        <v>19</v>
      </c>
      <c r="BG240" s="112" t="str">
        <f>IF(OR(Y185=AQ185,Z185=AQ185),"",IF(OR(AA185=AQ185,AB185=AQ185),"",IF(OR(AC185=AQ185,AD185=AQ185),"",IF(OR(AE185=AQ185,AF185=AQ185),"",IF(OR(AG185=AQ185,AH185=AQ185),"",IF(OR(AI185=AQ185,AJ185=AQ185),"",IF(OR(AK185=AQ185,AL185=AQ185),"",IF(OR(AM185=AQ185,AN185=AQ185),"",IF(OR(AO185=AQ185,AP185=AQ185),"",AQ185)))))))))</f>
        <v>だい２けだか</v>
      </c>
      <c r="BH240" s="67">
        <f>COUNTIF(Y253:BD253,BG240)</f>
        <v>0</v>
      </c>
      <c r="BI240" s="105">
        <f>SUMIF(Y253:BD253,BG240,Y265:BD265)</f>
        <v>0</v>
      </c>
      <c r="BJ240" s="133">
        <f t="shared" si="43"/>
        <v>13</v>
      </c>
      <c r="BK240" s="65">
        <f>RANK(BJ240,BJ222:BJ253)</f>
        <v>17</v>
      </c>
      <c r="BL240" s="65" t="str">
        <f t="shared" si="42"/>
        <v/>
      </c>
    </row>
    <row r="241" spans="2:64" ht="13.5" customHeight="1">
      <c r="B241" s="158"/>
      <c r="C241" s="82"/>
      <c r="D241" s="498"/>
      <c r="E241" s="499"/>
      <c r="F241" s="76"/>
      <c r="G241" s="170"/>
      <c r="H241" s="223" t="s">
        <v>112</v>
      </c>
      <c r="I241" s="199" t="str">
        <f>LOOKUP(E242,始祖牛ﾃﾞｰﾀ!$A$6:$A$6335,始祖牛ﾃﾞｰﾀ!$G$6:$G$6335)</f>
        <v>忠福</v>
      </c>
      <c r="J241" s="77" t="s">
        <v>125</v>
      </c>
      <c r="K241" s="200" t="str">
        <f>LOOKUP(I242,始祖牛ﾃﾞｰﾀ!$A$6:$A$6335,始祖牛ﾃﾞｰﾀ!$E$6:$E$6335)</f>
        <v>安美土井</v>
      </c>
      <c r="L241" s="225"/>
      <c r="M241" s="91" t="str">
        <f>LOOKUP(K242,始祖牛ﾃﾞｰﾀ!$A$6:$A$6335,始祖牛ﾃﾞｰﾀ!$E$6:$E$6335)</f>
        <v>田安土井</v>
      </c>
      <c r="N241" s="83"/>
      <c r="O241" s="83"/>
      <c r="P241" s="83"/>
      <c r="Q241" s="83"/>
      <c r="R241" s="83"/>
      <c r="S241" s="83"/>
      <c r="T241" s="83"/>
      <c r="U241" s="83"/>
      <c r="V241" s="187"/>
      <c r="X241" s="80" t="s">
        <v>119</v>
      </c>
      <c r="Y241" s="86">
        <f>IF(Y188=0,IF(Y192=0,IF(Y197=0,Y207,0),0),0)</f>
        <v>0</v>
      </c>
      <c r="Z241" s="86">
        <f>IF(AND(Y188=0,Y192=0),IF(AND(Y197=0,Z188=0),IF(AND(Z192=0,Z197=0),Z207,0),0),0)</f>
        <v>0</v>
      </c>
      <c r="AA241" s="86">
        <f>IF(Y188=0,IF(Y192=0,IF(Y197=0,IF(Z188=0,IF(Z192=0,IF(Z197=0,AA207,0),0),0),0),0),0)</f>
        <v>0</v>
      </c>
      <c r="AB241" s="86">
        <f>IF(Y188=0,IF(Y192=0,IF(Y197=0,AB207,0),0),0)</f>
        <v>0</v>
      </c>
      <c r="AC241" s="86">
        <f>IF(AND(Y188=0,Y192=0),IF(AND(Y197=0,Z188=0),IF(AND(Z192=0,Z197=0),IF(AND(AA188=0,AA192=0),IF(AA197=0,AC207,0),0),0),0),0)</f>
        <v>0</v>
      </c>
      <c r="AD241" s="86">
        <f>IF(AND(Y188=0,Y192=0),IF(AND(Y197=0,Z188=0),IF(AND(Z192=0,Z197=0),AD207,0),0),0)</f>
        <v>0</v>
      </c>
      <c r="AE241" s="86">
        <f>IF(Y188=0,IF(Y192=0,IF(Y197=0,IF(AB188=0,IF(AB192=0,IF(AB197=0,AE207,0),0),0),0),0),0)</f>
        <v>0</v>
      </c>
      <c r="AF241" s="86">
        <f>IF(Y188=0,IF(Y192=0,IF(Y197=0,AF207,0),0),0)</f>
        <v>0</v>
      </c>
      <c r="AG241" s="86">
        <f>IF(AND(Y188=0,Y192=0),IF(AND(Y197=0,Z188=0),IF(AND(Z192=0,Z197=0),IF(AND(AA188=0,AA192=0),IF(AND(AA197=0,AC188=0),IF(AND(AC192=0,AC197=0),AG207,0),0),0),0),0),0)</f>
        <v>0</v>
      </c>
      <c r="AH241" s="86">
        <f>IF(AND(Y188=0,Y192=0),IF(AND(Y197=0,Z188=0),IF(AND(Z192=0,AA197=0),IF(AND(AA188=0,AA192=0),IF(Z197=0,AH207,0),0),0),0),0)</f>
        <v>0</v>
      </c>
      <c r="AI241" s="86">
        <f>IF(AND(Y188=0,Y192=0),IF(AND(Y197=0,Z188=0),IF(AND(Z192=0,Z197=0),IF(AND(AD188=0,AD192=0),IF(AD197=0,AI207,0),0),0),0),0)</f>
        <v>0</v>
      </c>
      <c r="AJ241" s="86">
        <f>IF(Y188=0,IF(Y192=0,IF(Y197=0,IF(Z188=0,IF(Z192=0,IF(Z197=0,AJ207,0),0),0),0),0),0)</f>
        <v>0</v>
      </c>
      <c r="AK241" s="86">
        <f>IF(AND(Y188=0,Y192=0),IF(AND(Y197=0,AB188=0),IF(AND(AB192=0,AB197=0),IF(AND(AE188=0,AE192=0),IF(AE197=0,AK207,0),0),0),0),0)</f>
        <v>0</v>
      </c>
      <c r="AL241" s="86">
        <f>IF(AND(Y188=0,Y192=0),IF(AND(Y197=0,AB188=0),IF(AND(AB192=0,AB197=0),AL207,0),0),0)</f>
        <v>0</v>
      </c>
      <c r="AM241" s="86">
        <f>IF(AND(Y188=0,Y192=0),IF(AND(Y197=0,AF188=0),IF(AND(AF192=0,AF197=0),AM207,0),0),0)</f>
        <v>0</v>
      </c>
      <c r="AN241" s="86">
        <f>IF(Y188=0,IF(Y192=0,IF(Y197=0,AN207,0),0),0)</f>
        <v>0</v>
      </c>
      <c r="AO241" s="86">
        <f>IF(AND(Y188=0,Y192=0),IF(AND(Y197=0,Z188=0),IF(AND(Z192=0,Z197=0),IF(AND(AA188=0,AA192=0),IF(AND(AA197=0,AC188=0),IF(AND(AC192=0,AC197=0),IF(AND(AG188=0,AG192=0),IF(AG197=0,AO207,0),0),0),0),0),0),0),0)</f>
        <v>0</v>
      </c>
      <c r="AP241" s="86">
        <f>IF(AND(Y188=0,Y192=0),IF(AND(Y197=0,Z188=0),IF(AND(Z192=0,Z197=0),IF(AND(AA188=0,AA192=0),IF(AND(AA197=0,AC188=0),IF(AND(AC192=0,AC197=0),AP207,0),0),0),0),0),0)</f>
        <v>0</v>
      </c>
      <c r="AQ241" s="86">
        <f>IF(AND(Y188=0,Y192=0),IF(AND(Y197=0,Z188=0),IF(AND(Z192=0,Z197=0),IF(AND(AA188=0,AA192=0),IF(AND(AA197=0,AC188=0),IF(AND(AC192=0,AC197=0),IF(AND(AH188=0,AH192=0),IF(AH197=0,AQ207,0),0),0),0),0),0),0),0)</f>
        <v>0</v>
      </c>
      <c r="AR241" s="86">
        <f>IF(AND(Y188=0,Y192=0),IF(AND(Y197=0,Z188=0),IF(AND(Z192=0,AA197=0),IF(AND(AA188=0,AA192=0),IF(Z197=0,AR207,0),0),0),0),0)</f>
        <v>0</v>
      </c>
      <c r="AS241" s="86">
        <f>IF(AND(Y188=0,Y192=0),IF(AND(Y197=0,Z188=0),IF(AND(Z192=0,Z197=0),IF(AND(AD188=0,AD192=0),IF(AND(AD197=0,AI188=0),IF(AND(AI192=0,AI197=0),AS207,0),0),0),0),0),0)</f>
        <v>0</v>
      </c>
      <c r="AT241" s="86">
        <f>IF(AND(Y188=0,Y192=0),IF(AND(Y197=0,Z188=0),IF(AND(Z192=0,Z197=0),IF(AND(AD188=0,AD192=0),IF(AD197=0,AT207,0),0),0),0),0)</f>
        <v>0</v>
      </c>
      <c r="AU241" s="86">
        <f>IF(AND(Y188=0,Y192=0),IF(AND(Y197=0,Z188=0),IF(AND(Z192=0,Z197=0),IF(AND(AJ192=0,AJ188=0),IF(AJ197=0,AU207,0),0),0),0),0)</f>
        <v>0</v>
      </c>
      <c r="AV241" s="86">
        <f>IF(Y188=0,IF(Y192=0,IF(Y197=0,IF(Z188=0,IF(Z192=0,IF(Z197=0,AV207,0),0),0),0),0),0)</f>
        <v>0</v>
      </c>
      <c r="AW241" s="86">
        <f>IF(AND(Y188=0,Y192=0),IF(AND(Y197=0,AB188=0),IF(AND(AB192=0,AB197=0),IF(AND(AE188=0,AE192=0),IF(AND(AE197=0,AK188=0),IF(AND(AK192=0,AK197=0),AW207,0),0),0),0),0),0)</f>
        <v>0</v>
      </c>
      <c r="AX241" s="86">
        <f>IF(AND(Y188=0,Y192=0),IF(AND(Y197=0,AB188=0),IF(AND(AB192=0,AB197=0),IF(AND(AE188=0,AE192=0),IF(AE197=0,AX207,0),0),0),0),0)</f>
        <v>0</v>
      </c>
      <c r="AY241" s="86">
        <f>IF(AND(Y188=0,Y192=0),IF(AND(Y197=0,AB188=0),IF(AND(AB192=0,AL197=0),IF(AND(AL188=0,AL192=0),IF(AB197=0,AY207,0),0),0),0),0)</f>
        <v>0</v>
      </c>
      <c r="AZ241" s="86">
        <f>IF(AND(Y188=0,Y192=0),IF(AND(Y197=0,AB188=0),IF(AND(AB192=0,AB197=0),AZ207,0),0),0)</f>
        <v>0</v>
      </c>
      <c r="BA241" s="86">
        <f>IF(AND(Y188=0,Y192=0),IF(AND(Y197=0,AF188=0),IF(AND(AF192=0,AF197=0),IF(AND(AM188=0,AM192=0),IF(AM197=0,BA207,0),0),0),0),0)</f>
        <v>0</v>
      </c>
      <c r="BB241" s="86">
        <f>IF(AND(Y188=0,Y192=0),IF(AND(Y197=0,AF188=0),IF(AND(AF192=0,AF197=0),BB207,0),0),0)</f>
        <v>0</v>
      </c>
      <c r="BC241" s="86">
        <f>IF(Y188=0,IF(Y192=0,IF(Y197=0,IF(AN188=0,IF(AN192=0,IF(AN197=0,BC207,0),0),0),0),0),0)</f>
        <v>0</v>
      </c>
      <c r="BD241" s="86">
        <f>IF(Y188=0,IF(Y192=0,IF(Y197=0,BD207,0),0),0)</f>
        <v>0</v>
      </c>
      <c r="BF241" s="114">
        <v>20</v>
      </c>
      <c r="BG241" s="112" t="str">
        <f>IF(OR(Y185=AR185,Z185=AR185),"",IF(OR(AA185=AR185,AB185=AR185),"",IF(OR(AC185=AR185,AD185=AR185),"",IF(OR(AE185=AR185,AF185=AR185),"",IF(OR(AG185=AR185,AH185=AR185),"",IF(OR(AI185=AR185,AJ185=AR185),"",IF(OR(AK185=AR185,AL185=AR185),"",IF(OR(AM185=AR185,AN185=AR185),"",IF(OR(AO185=AR185,AP185=AR185),"",IF(AQ185=AR185,"",AR185))))))))))</f>
        <v>だい９こうじん</v>
      </c>
      <c r="BH241" s="67">
        <f>COUNTIF(Y253:BD253,BG241)</f>
        <v>0</v>
      </c>
      <c r="BI241" s="105">
        <f>SUMIF(Y253:BD253,BG241,Y265:BD265)</f>
        <v>0</v>
      </c>
      <c r="BJ241" s="133">
        <f t="shared" si="43"/>
        <v>12</v>
      </c>
      <c r="BK241" s="65">
        <f>RANK(BJ241,BJ222:BJ253)</f>
        <v>18</v>
      </c>
      <c r="BL241" s="65" t="str">
        <f t="shared" si="42"/>
        <v/>
      </c>
    </row>
    <row r="242" spans="2:64" ht="13.5" customHeight="1">
      <c r="B242" s="158"/>
      <c r="C242" s="81"/>
      <c r="D242" s="81"/>
      <c r="E242" s="195" t="str">
        <f>G184</f>
        <v>かつただひら</v>
      </c>
      <c r="F242" s="81"/>
      <c r="G242" s="82"/>
      <c r="H242" s="88"/>
      <c r="I242" s="191" t="str">
        <f>LOOKUP(E242,始祖牛ﾃﾞｰﾀ!$A$6:$A$6335,始祖牛ﾃﾞｰﾀ!$F$6:$F$6335)</f>
        <v>ただふく</v>
      </c>
      <c r="J242" s="78"/>
      <c r="K242" s="196" t="str">
        <f>LOOKUP(I242,始祖牛ﾃﾞｰﾀ!$A$6:$A$6335,始祖牛ﾃﾞｰﾀ!$D$6:$D$6335)</f>
        <v>やすみどい</v>
      </c>
      <c r="L242" s="118"/>
      <c r="M242" s="190" t="str">
        <f>LOOKUP(I242,始祖牛ﾃﾞｰﾀ!$A$6:$A$6335,始祖牛ﾃﾞｰﾀ!$G$6:$G$6335)</f>
        <v>茂金波</v>
      </c>
      <c r="N242" s="83"/>
      <c r="O242" s="83"/>
      <c r="P242" s="83"/>
      <c r="Q242" s="83"/>
      <c r="R242" s="83"/>
      <c r="S242" s="83"/>
      <c r="T242" s="83"/>
      <c r="U242" s="83"/>
      <c r="V242" s="187"/>
      <c r="X242" s="80" t="s">
        <v>120</v>
      </c>
      <c r="Y242" s="86">
        <f>IF(Y188=0,IF(Y192=0,Y208,0),0)</f>
        <v>0</v>
      </c>
      <c r="Z242" s="86">
        <f>IF(Y188=0,IF(Y192=0,IF(Z188=0,IF(Z192=0,Z208,0),0),0),0)</f>
        <v>0</v>
      </c>
      <c r="AA242" s="86">
        <f>IF(Y188=0,IF(Y192=0,IF(Z188=0,IF(Z192=0,AA208,0),0),0),0)</f>
        <v>0</v>
      </c>
      <c r="AB242" s="86">
        <f>IF(Y188=0,AB208,0)</f>
        <v>0</v>
      </c>
      <c r="AC242" s="86">
        <f>IF(AND(Y188=0,Y192=0),IF(AND(Z188=0,Z192=0),IF(AND(AA188=0,AA192=0),AC208,0),0),0)</f>
        <v>0</v>
      </c>
      <c r="AD242" s="86">
        <f>IF(AND(Y188=0,Y192=0),IF(AND(Z188=0,Z192=0),AD208,0),0)</f>
        <v>0</v>
      </c>
      <c r="AE242" s="86">
        <f>IF(AND(Y188=0,Y192=0),IF(AND(AB188=0,AB192=0),AE208,0),0)</f>
        <v>0</v>
      </c>
      <c r="AF242" s="86">
        <f>IF(Y188=0,IF(Y192=0,AF208,0),0)</f>
        <v>0</v>
      </c>
      <c r="AG242" s="86">
        <f>IF(AND(Y188=0,Y192=0),IF(AND(Z188=0,Z192=0),IF(AND(AA188=0,AA192=0),IF(AND(AC188=0,AC192=0),AG208,0),0),0),0)</f>
        <v>0</v>
      </c>
      <c r="AH242" s="86">
        <f>IF(AND(Y188=0,Y192=0),IF(AND(Z188=0,Z192=0),IF(AND(AA188=0,AA192=0),AH208,0),0),0)</f>
        <v>0</v>
      </c>
      <c r="AI242" s="86">
        <f>IF(AND(Y188=0,Y192=0),IF(AND(Z188=0,Z192=0),IF(AND(AD188=0,AD192=0),AI208,0),0),0)</f>
        <v>0</v>
      </c>
      <c r="AJ242" s="86">
        <f>IF(AND(Y188=0,Y192=0),IF(AND(Z188=0,Z192=0),AJ208,0),0)</f>
        <v>0</v>
      </c>
      <c r="AK242" s="86">
        <f>IF(AND(Y188=0,Y192=0),IF(AND(AB188=0,AB192=0),IF(AND(AE188=0,AE192=0),AK208,0),0),0)</f>
        <v>0</v>
      </c>
      <c r="AL242" s="86">
        <f>IF(AND(Y188=0,Y192=0),IF(AND(AB188=0,AB192=0),IF(AND(AE188=0,AE192=0),AL208,0),0),0)</f>
        <v>0</v>
      </c>
      <c r="AM242" s="86">
        <f>IF(AND(Y188=0,Y192=0),IF(AND(AF188=0,AF192=0),AM208,0),0)</f>
        <v>0</v>
      </c>
      <c r="AN242" s="86">
        <f>IF(AND(Y188=0,Y192=0),AN208,0)</f>
        <v>0</v>
      </c>
      <c r="AO242" s="86">
        <f>IF(AND(Y192=0,Y188=0),IF(AND(Z188=0,Z192=0),IF(AND(AA188=0,AA192=0),IF(AND(AC188=0,AC192=0),IF(AND(AG188=0,AG192=0),AO208,0),0),0),0),0)</f>
        <v>0</v>
      </c>
      <c r="AP242" s="86">
        <f>IF(AND(Y188=0,Y192=0),IF(AND(Z188=0,Z192=0),IF(AND(AA188=0,AA192=0),IF(AND(AC188=0,AC192=0),AP208,0),0),0),0)</f>
        <v>0</v>
      </c>
      <c r="AQ242" s="86">
        <f>IF(AND(Y188=0,Y192=0),IF(AND(Z188=0,Z192=0),IF(AND(AD188=0,AD192=0),IF(AND(AH188=0,AH192=0),AQ208,0),0),0),0)</f>
        <v>0</v>
      </c>
      <c r="AR242" s="86">
        <f>IF(AND(Y188=0,Y192=0),IF(AND(Z188=0,Z192=0),IF(AND(AA188=0,AA192=0),AR208,0),0),0)</f>
        <v>0</v>
      </c>
      <c r="AS242" s="86">
        <f>IF(AND(Y188=0,Y192=0),IF(AND(Z188=0,Z192=0),IF(AND(AD188=0,AD192=Y258),IF(AND(AI188=0,AI192=0),AS208,0),0),0),0)</f>
        <v>0</v>
      </c>
      <c r="AT242" s="86">
        <f>IF(AND(Y188=0,Y192=0),IF(AND(Z192=0,Z188=0),IF(AND(AD188=0,AD192=0),AT208,0),0),0)</f>
        <v>0</v>
      </c>
      <c r="AU242" s="86">
        <f>IF(AND(Y188=0,Y192=0),IF(AND(AN188=0,AN192=0),AU208,0),0)</f>
        <v>0</v>
      </c>
      <c r="AV242" s="86">
        <f>IF(AND(Y192=0,Y188=0),IF(AND(Z188=0,Z192=0),AV208,0),0)</f>
        <v>0</v>
      </c>
      <c r="AW242" s="86">
        <f>IF(AND(Y188=0,Y192=0),IF(AND(AB188=0,AB192=0),IF(AND(AE188=0,AE192=0),IF(AND(AK188=0,AK192=0),AW208,0),0),0),0)</f>
        <v>0</v>
      </c>
      <c r="AX242" s="86">
        <f>IF(AND(Y188=0,Y192=0),IF(AND(AB188=0,AB192=0),IF(AND(AE192=0,AE188=0),AX208,0),0),0)</f>
        <v>0</v>
      </c>
      <c r="AY242" s="86">
        <f>IF(AND(Y188=0,Y192=0),IF(AND(AB188=0,AB192=0),IF(AND(AL188=0,AL192=0),AY208,0),0),0)</f>
        <v>0</v>
      </c>
      <c r="AZ242" s="86">
        <f>IF(AND(Y188=0,Y192=0),IF(AND(AB188=0,AB192=0),AZ208,0),0)</f>
        <v>0</v>
      </c>
      <c r="BA242" s="86">
        <f>IF(AND(Y188=0,Y192=0),IF(AND(AB188=0,AB192=0),IF(AND(AF188=0,AF192=0),IF(AND(AM188=0,AM192=0),BA208,0),0),0),0)</f>
        <v>0</v>
      </c>
      <c r="BB242" s="86">
        <f>IF(AND(Y188=0,Y192=0),IF(AND(AF188=0,AF192=0),BB208,0),0)</f>
        <v>0</v>
      </c>
      <c r="BC242" s="86">
        <f>IF(AND(Y192=0,Y188=0),IF(AND(AN188=0,AN192=0),BC208,0),0)</f>
        <v>0</v>
      </c>
      <c r="BD242" s="86">
        <f>IF(AND(Y188=0,Y192=0),BD208,0)</f>
        <v>0</v>
      </c>
      <c r="BF242" s="114">
        <v>21</v>
      </c>
      <c r="BG242" s="112" t="str">
        <f>IF(OR(Y185=AS185,Z185=AS185),"",IF(OR(AA185=AS185,AB185=AS185),"",IF(OR(AC185=AS185,AD185=AS185),"",IF(OR(AE185=AS185,AF185=AS185),"",IF(OR(AG185=AS185,AH185=AS185),"",IF(OR(AI185=AS185,AJ185=AS185),"",IF(OR(AK185=AS185,AL185=AS185),"",IF(OR(AM185=AS185,AN185=AS185),"",IF(OR(AO185=AS185,AP185=AS185),"",IF(OR(AQ185=AS185,AR185=AS185),"",AS185))))))))))</f>
        <v/>
      </c>
      <c r="BH242" s="67">
        <f>COUNTIF(Y253:BD253,BG242)</f>
        <v>23</v>
      </c>
      <c r="BI242" s="105">
        <f>SUMIF(Y253:BD253,BG242,Y265:BD265)</f>
        <v>0</v>
      </c>
      <c r="BJ242" s="133">
        <f>IF(BG242="",0,BI242*100000+32-BF242)</f>
        <v>0</v>
      </c>
      <c r="BK242" s="65">
        <f>RANK(BJ242,BJ222:BJ253)</f>
        <v>24</v>
      </c>
      <c r="BL242" s="65" t="str">
        <f t="shared" si="42"/>
        <v/>
      </c>
    </row>
    <row r="243" spans="2:64" ht="13.5" customHeight="1">
      <c r="B243" s="158"/>
      <c r="C243" s="81"/>
      <c r="D243" s="81"/>
      <c r="E243" s="83"/>
      <c r="F243" s="81"/>
      <c r="G243" s="82"/>
      <c r="H243" s="82"/>
      <c r="I243" s="118"/>
      <c r="J243" s="77" t="s">
        <v>126</v>
      </c>
      <c r="K243" s="200" t="str">
        <f>LOOKUP(E242,始祖牛ﾃﾞｰﾀ!$A$6:$A$6335,始祖牛ﾃﾞｰﾀ!$I$6:$I$6335)</f>
        <v>第２０平茂</v>
      </c>
      <c r="L243" s="225"/>
      <c r="M243" s="91" t="str">
        <f>LOOKUP(K244,始祖牛ﾃﾞｰﾀ!$A$6:$A$6335,始祖牛ﾃﾞｰﾀ!$E$6:$E$6335)</f>
        <v>気高</v>
      </c>
      <c r="N243" s="83"/>
      <c r="O243" s="83"/>
      <c r="P243" s="83"/>
      <c r="Q243" s="83"/>
      <c r="R243" s="83"/>
      <c r="S243" s="83"/>
      <c r="T243" s="83"/>
      <c r="U243" s="83"/>
      <c r="V243" s="187"/>
      <c r="X243" s="80" t="s">
        <v>121</v>
      </c>
      <c r="Y243" s="86">
        <f>IF(Y188=0,IF(Y198=0,Y209,0),0)</f>
        <v>0</v>
      </c>
      <c r="Z243" s="86">
        <f>IF(Y188=0,IF(Y198=0,IF(Z188=0,IF(Z198=0,Z209,0),0),0),0)</f>
        <v>0</v>
      </c>
      <c r="AA243" s="86">
        <f>IF(Y188=0,IF(Y198=0,IF(Z188=0,IF(Z198=0,AA209,0),0),0),0)</f>
        <v>0</v>
      </c>
      <c r="AB243" s="86">
        <f>IF(Y188=0,AB209,0)</f>
        <v>0</v>
      </c>
      <c r="AC243" s="86">
        <f>IF(AND(Y188=0,Y198=0),IF(AND(Z188=0,Z198=0),IF(AND(AA188=0,AA198=0),AC209,0),0),0)</f>
        <v>0</v>
      </c>
      <c r="AD243" s="86">
        <f>IF(AND(Y188=0,Y198=0),IF(AND(Z188=0,Z198=0),AD209,0),0)</f>
        <v>0</v>
      </c>
      <c r="AE243" s="86">
        <f>IF(AND(Y188=0,Y198=0),IF(AND(AB188=0,AB198=0),AE209,0),0)</f>
        <v>0</v>
      </c>
      <c r="AF243" s="86">
        <f>IF(Y188=0,IF(Y198=0,AF209,0),0)</f>
        <v>0</v>
      </c>
      <c r="AG243" s="86">
        <f>IF(AND(Y188=0,Y198=0),IF(AND(Z188=0,Z198=0),IF(AND(AA188=0,AA198=0),IF(AND(AC188=0,AC198=0),AG209,0),0),0),0)</f>
        <v>10</v>
      </c>
      <c r="AH243" s="86">
        <f>IF(AND(Y188=0,Y198=0),IF(AND(Z188=0,Z198=0),IF(AND(AA188=0,AA198=0),AH209,0),0),0)</f>
        <v>0</v>
      </c>
      <c r="AI243" s="86">
        <f>IF(AND(Y188=0,Y198=0),IF(AND(Z188=0,Z198=0),IF(AND(AD188=0,AD198=0),AI209,0),0),0)</f>
        <v>0</v>
      </c>
      <c r="AJ243" s="86">
        <f>IF(AND(Y188=0,Y198=0),IF(AND(Z188=0,Z198=0),AJ209,0),0)</f>
        <v>0</v>
      </c>
      <c r="AK243" s="86">
        <f>IF(AND(Y188=0,Y198=0),IF(AND(AB188=0,AB198=0),IF(AND(AE188=0,AE198=0),AK209,0),0),0)</f>
        <v>0</v>
      </c>
      <c r="AL243" s="86">
        <f>IF(AND(Y187=0,Y198=0),IF(AND(AB187=0,AB198=0),IF(AND(AE187=0,AE198=0),AL209,0),0),0)</f>
        <v>0</v>
      </c>
      <c r="AM243" s="86">
        <f>IF(AND(Y188=0,Y198=0),IF(AND(AF188=0,AF198=0),AM209,0),0)</f>
        <v>0</v>
      </c>
      <c r="AN243" s="86">
        <f>IF(AND(Y188=0,Y198=0),AN209,0)</f>
        <v>0</v>
      </c>
      <c r="AO243" s="86">
        <f>IF(AND(Y198=0,Y188=0),IF(AND(Z188=0,Z198=0),IF(AND(AA188=0,AA198=0),IF(AND(AC188=0,AC198=0),IF(AND(AG188=0,AG198=0),AO209,0),0),0),0),0)</f>
        <v>0</v>
      </c>
      <c r="AP243" s="86">
        <f>IF(AND(Y188=0,Y198=0),IF(AND(Z188=0,Z198=0),IF(AND(AA188=0,AA198=0),IF(AND(AG188=0,AG198=0),AP209,0),0),0),0)</f>
        <v>0</v>
      </c>
      <c r="AQ243" s="86">
        <f>IF(AND(Y188=0,Y198=0),IF(AND(Z188=0,Z198=0),IF(AND(AD188=0,AD198=0),IF(AND(AH188=0,AH198=0),AQ209,0),0),0),0)</f>
        <v>0</v>
      </c>
      <c r="AR243" s="86">
        <f>IF(AND(Y188=0,Y198=0),IF(AND(Z188=0,Z198=0),IF(AND(AA188=0,AA198=0),AR209,0),0),0)</f>
        <v>0</v>
      </c>
      <c r="AS243" s="86">
        <f>IF(AND(Y188=0,Y198=0),IF(AND(Z188=0,Z198=0),IF(AND(AD188=0,AD198=Y259),IF(AND(AI188=0,AI198=0),AS209,0),0),0),0)</f>
        <v>0</v>
      </c>
      <c r="AT243" s="86">
        <f>IF(AND(Y188=0,Y198=0),IF(AND(Z198=0,Z188=0),IF(AND(AD188=0,AD198=0),AT209,0),0),0)</f>
        <v>0</v>
      </c>
      <c r="AU243" s="86">
        <f>IF(AND(Y188=0,Y198=0),IF(AND(Z188=0,Z198=0),IF(AND(AJ188=0,AJ198=0),AU209,0),0),0)</f>
        <v>0</v>
      </c>
      <c r="AV243" s="86">
        <f>IF(AND(Y198=0,Y188=0),IF(AND(Z188=0,Z198=0),AV209,0),0)</f>
        <v>0</v>
      </c>
      <c r="AW243" s="86">
        <f>IF(AND(Y188=0,Y198=0),IF(AND(AB188=0,AB198=0),IF(AND(AE188=0,AE198=0),IF(AND(AK188=0,AK198=0),AW209,0),0),0),0)</f>
        <v>0</v>
      </c>
      <c r="AX243" s="86">
        <f>IF(AND(Y188=0,Y198=0),IF(AND(AB188=0,AB198=0),IF(AND(AE198=0,AE188=0),AX209,0),0),0)</f>
        <v>0</v>
      </c>
      <c r="AY243" s="86">
        <f>IF(AND(Y188=0,Y198=0),IF(AND(AB188=0,AB198=0),IF(AND(AL188=0,AL198=0),AY209,0),0),0)</f>
        <v>11</v>
      </c>
      <c r="AZ243" s="86">
        <f>IF(AND(Y188=0,Y198=0),IF(AND(AB188=0,AB198=0),AZ209,0),0)</f>
        <v>0</v>
      </c>
      <c r="BA243" s="86">
        <f>IF(AND(Y188=0,Y198=0),IF(AND(AB188=0,AB198=0),IF(AND(AF188=0,AF198=0),IF(AND(AM188=0,AM198=0),BA209,0),0),0),0)</f>
        <v>0</v>
      </c>
      <c r="BB243" s="86">
        <f>IF(AND(Y188=0,Y198=0),IF(AND(AF188=0,AF198=0),BB209,0),0)</f>
        <v>0</v>
      </c>
      <c r="BC243" s="86">
        <f>IF(AND(Y198=0,Y188=0),IF(AND(AN188=0,AN198=0),BC209,0),0)</f>
        <v>0</v>
      </c>
      <c r="BD243" s="86">
        <f>IF(AND(Y188=0,Y198=0),BD209,0)</f>
        <v>0</v>
      </c>
      <c r="BF243" s="114">
        <v>22</v>
      </c>
      <c r="BG243" s="112" t="str">
        <f>IF(OR(Y185=AT185,Z185=AT185),"",IF(OR(AA185=AT185,AB185=AT185),"",IF(OR(AC185=AT185,AD185=AT185),"",IF(OR(AE185=AT185,AF185=AT185),"",IF(OR(AG185=AT185,AH185=AT185),"",IF(OR(AI185=AT185,AJ185=AT185),"",IF(OR(AK185=AT185,AL185=AT185),"",IF(OR(AM185=AT185,AN185=AT185),"",IF(OR(AO185=AT185,AP185=AT185),"",IF(OR(AQ185=AT185,AR185=AT185),"",IF(AS185=AT185,"",AT185)))))))))))</f>
        <v/>
      </c>
      <c r="BH243" s="67">
        <f>COUNTIF(Y253:BD253,BG243)</f>
        <v>23</v>
      </c>
      <c r="BI243" s="105">
        <f>SUMIF(Y253:BD253,BG243,Y265:BD265)</f>
        <v>0</v>
      </c>
      <c r="BJ243" s="133">
        <f t="shared" ref="BJ243:BJ253" si="44">IF(BG243="",0,BI243*100000+32-BF243)</f>
        <v>0</v>
      </c>
      <c r="BK243" s="65">
        <f>RANK(BJ243,BJ222:BJ253)</f>
        <v>24</v>
      </c>
      <c r="BL243" s="65" t="str">
        <f t="shared" si="42"/>
        <v/>
      </c>
    </row>
    <row r="244" spans="2:64" ht="13.5" customHeight="1">
      <c r="B244" s="158"/>
      <c r="C244" s="81"/>
      <c r="D244" s="81"/>
      <c r="E244" s="64"/>
      <c r="F244" s="88"/>
      <c r="G244" s="84"/>
      <c r="H244" s="84"/>
      <c r="I244" s="118"/>
      <c r="J244" s="78"/>
      <c r="K244" s="196" t="str">
        <f>LOOKUP(E242,始祖牛ﾃﾞｰﾀ!$A$6:$A$6335,始祖牛ﾃﾞｰﾀ!$H$6:$H$6335)</f>
        <v>だい２０ひらしげ</v>
      </c>
      <c r="L244" s="118"/>
      <c r="M244" s="190" t="str">
        <f>LOOKUP(E242,始祖牛ﾃﾞｰﾀ!$A$6:$A$6335,始祖牛ﾃﾞｰﾀ!$K$6:$K$6335)</f>
        <v>第５金水</v>
      </c>
      <c r="N244" s="83"/>
      <c r="O244" s="83"/>
      <c r="P244" s="83"/>
      <c r="Q244" s="83"/>
      <c r="R244" s="83"/>
      <c r="S244" s="83"/>
      <c r="T244" s="83"/>
      <c r="U244" s="83"/>
      <c r="V244" s="187"/>
      <c r="X244" s="80" t="s">
        <v>122</v>
      </c>
      <c r="Y244" s="86">
        <f>IF(Y188=0,Y210,0)</f>
        <v>0</v>
      </c>
      <c r="Z244" s="86">
        <f>IF(AND(Y188=0,Z188=0),Z210,0)</f>
        <v>0</v>
      </c>
      <c r="AA244" s="86">
        <f>IF(AND(Y188=0,Z188=0),IF(AA188=0,AA210,0),0)</f>
        <v>0</v>
      </c>
      <c r="AB244" s="86">
        <f>IF(AND(Y188=0,AB188=0),AB210,0)</f>
        <v>0</v>
      </c>
      <c r="AC244" s="86">
        <f>IF(Y188=0,IF(Z188=0,IF(AA188=0,AC210,0),0),0)</f>
        <v>0</v>
      </c>
      <c r="AD244" s="86">
        <f>IF(Y188=0,IF(Z188=0,AD210,0),0)</f>
        <v>0</v>
      </c>
      <c r="AE244" s="86">
        <f>IF(Y188=0,IF(AB188=0,AE210,0),0)</f>
        <v>0</v>
      </c>
      <c r="AF244" s="86">
        <f>IF(Y188=0,AF210,0)</f>
        <v>0</v>
      </c>
      <c r="AG244" s="86">
        <f>IF(Y188=0,IF(Z188=0,IF(AA188=0,IF(AC188=0,AG210,0),0),0),0)</f>
        <v>0</v>
      </c>
      <c r="AH244" s="86">
        <f>IF(Y188=0,IF(Z188=0,IF(AA188=0,AH210,0),0),0)</f>
        <v>10</v>
      </c>
      <c r="AI244" s="86">
        <f>IF(Y188=0,IF(Z188=0,IF(AD188=0,AI210,0),0),0)</f>
        <v>0</v>
      </c>
      <c r="AJ244" s="86">
        <f>IF(Y188=0,IF(Z188=0,AJ210,0),0)</f>
        <v>0</v>
      </c>
      <c r="AK244" s="86">
        <f>IF(Y188=0,IF(AB188=0,IF(AE188=0,AK210,0),0),0)</f>
        <v>0</v>
      </c>
      <c r="AL244" s="86">
        <f>IF(Y188=0,IF(AB188=0,AL209,0),0)</f>
        <v>0</v>
      </c>
      <c r="AM244" s="86">
        <f>IF(Y188=0,IF(AF188=0,AM210,0),0)</f>
        <v>0</v>
      </c>
      <c r="AN244" s="86">
        <f>IF(Y188=0,AN210,0)</f>
        <v>0</v>
      </c>
      <c r="AO244" s="86">
        <f>IF(Y188=0,IF(Z188=0,IF(AA188=0,IF(AC188=0,IF(AG188=0,AO210,0),0),0),0),0)</f>
        <v>0</v>
      </c>
      <c r="AP244" s="86">
        <f>IF(Y188=0,IF(Z188=0,IF(AA188=0,IF(AB188=0,AP210,0),0),0),0)</f>
        <v>0</v>
      </c>
      <c r="AQ244" s="86">
        <f>IF(Y188=0,IF(Z188=0,IF(AA188=0,IF(AH188=0,AQ210,0),0),0),0)</f>
        <v>0</v>
      </c>
      <c r="AR244" s="86">
        <f>IF(Y188=0,IF(Z188=0,IF(AA188=0,AR210,0),0),0)</f>
        <v>0</v>
      </c>
      <c r="AS244" s="86">
        <f>IF(Y188=0,IF(Z188=0,IF(AD188=0,IF(AG188=0,IF(AH188=0,AS210,0),0),0),0),0)</f>
        <v>0</v>
      </c>
      <c r="AT244" s="86">
        <f>IF(Y188=0,IF(Z188=0,IF(AD188=0,AT210,0),0),0)</f>
        <v>0</v>
      </c>
      <c r="AU244" s="86">
        <f>IF(Y188=0,IF(Z188=0,IF(AJ188=0,AU210,0),0),0)</f>
        <v>0</v>
      </c>
      <c r="AV244" s="86">
        <f>IF(Y188=0,IF(Z188=0,AV210,0),0)</f>
        <v>0</v>
      </c>
      <c r="AW244" s="86">
        <f>IF(Y188=0,IF(AB188=0,IF(AE188=0,IF(AK188=0,AW210,0),0),0),0)</f>
        <v>0</v>
      </c>
      <c r="AX244" s="86">
        <f>IF(Y188=0,IF(AB188=0,IF(AD188=0,AX210,0),0),0)</f>
        <v>0</v>
      </c>
      <c r="AY244" s="86">
        <f>IF(Y188=0,IF(AB188=0,IF(AL188=0,AY210,0),0),0)</f>
        <v>0</v>
      </c>
      <c r="AZ244" s="86">
        <f>IF(Y188=0,IF(AB188=0,AZ210,0),0)</f>
        <v>11</v>
      </c>
      <c r="BA244" s="86">
        <f>IF(Y188=0,IF(AF188=0,IF(AM188=0,BA210,0),0),0)</f>
        <v>0</v>
      </c>
      <c r="BB244" s="86">
        <f>IF(Y188=0,IF(AF188=0,IF(AM188=0,BB210,0),0),0)</f>
        <v>0</v>
      </c>
      <c r="BC244" s="86">
        <f>IF(Y188=0,IF(AN188=0,BC210,0),0)</f>
        <v>0</v>
      </c>
      <c r="BD244" s="86">
        <f>IF(Y188=0,BD210,0)</f>
        <v>0</v>
      </c>
      <c r="BF244" s="114">
        <v>23</v>
      </c>
      <c r="BG244" s="112" t="str">
        <f>IF(OR(Y185=AU185,Z185=AU185),"",IF(OR(AA185=AU185,AB185=AU185),"",IF(OR(AC185=AU185,AD185=AU185),"",IF(OR(AE185=AU185,AF185=AU185),"",IF(OR(AG185=AU185,AH185=AU185),"",IF(OR(AI185=AU185,AJ185=AU185),"",IF(OR(AK185=AU185,AL185=AU185),"",IF(OR(AM185=AU185,AN185=AU185),"",IF(OR(AO185=AU185,AP185=AU185),"",IF(OR(AQ185=AU185,AR185=AU185),"",IF(OR(AS185=AU185,AT185=AU185),"",AU185)))))))))))</f>
        <v>きくしげどい</v>
      </c>
      <c r="BH244" s="67">
        <f>COUNTIF(Y253:BD253,BG244)</f>
        <v>0</v>
      </c>
      <c r="BI244" s="105">
        <f>SUMIF(Y253:BD253,BG244,Y265:BD265)</f>
        <v>0</v>
      </c>
      <c r="BJ244" s="133">
        <f t="shared" si="44"/>
        <v>9</v>
      </c>
      <c r="BK244" s="65">
        <f>RANK(BJ244,BJ222:BJ253)</f>
        <v>19</v>
      </c>
      <c r="BL244" s="65" t="str">
        <f t="shared" si="42"/>
        <v/>
      </c>
    </row>
    <row r="245" spans="2:64" ht="13.5" customHeight="1">
      <c r="B245" s="158"/>
      <c r="C245" s="81"/>
      <c r="D245" s="76"/>
      <c r="E245" s="170"/>
      <c r="F245" s="81" t="s">
        <v>106</v>
      </c>
      <c r="G245" s="64"/>
      <c r="H245" s="223" t="s">
        <v>113</v>
      </c>
      <c r="I245" s="199" t="str">
        <f>LOOKUP(G248,始祖牛ﾃﾞｰﾀ!$A$6:$A$6335,始祖牛ﾃﾞｰﾀ!$E$6:$E$6335)</f>
        <v>第７糸桜</v>
      </c>
      <c r="J245" s="77" t="s">
        <v>127</v>
      </c>
      <c r="K245" s="200" t="str">
        <f>LOOKUP(I246,始祖牛ﾃﾞｰﾀ!$A$6:$A$6335,始祖牛ﾃﾞｰﾀ!$E$6:$E$6335)</f>
        <v>第１４茂</v>
      </c>
      <c r="L245" s="225"/>
      <c r="M245" s="91" t="str">
        <f>LOOKUP(K246,始祖牛ﾃﾞｰﾀ!$A$6:$A$6335,始祖牛ﾃﾞｰﾀ!$E$6:$E$6335)</f>
        <v>第６藤盛</v>
      </c>
      <c r="N245" s="83"/>
      <c r="O245" s="83"/>
      <c r="P245" s="83"/>
      <c r="Q245" s="83"/>
      <c r="R245" s="83"/>
      <c r="S245" s="83"/>
      <c r="T245" s="83"/>
      <c r="U245" s="83"/>
      <c r="V245" s="187"/>
      <c r="X245" s="80" t="s">
        <v>123</v>
      </c>
      <c r="Y245" s="86">
        <f>IF(Y190=0,IF(Y193=0,IF(Y199=0,Y211,0),0),0)</f>
        <v>0</v>
      </c>
      <c r="Z245" s="86">
        <f>IF(AND(Y190=0,Y193=0),IF(AND(Y199=0,Z190=0),IF(AND(Z193=0,Z199=0),Z211,0),0),0)</f>
        <v>0</v>
      </c>
      <c r="AA245" s="86">
        <f>IF(Y190=0,IF(Y193=0,IF(Y199=0,IF(Z190=0,IF(Z193=0,IF(Z199=0,AA211,0),0),0),0),0),0)</f>
        <v>0</v>
      </c>
      <c r="AB245" s="86">
        <f>IF(Y190=0,IF(Y193=0,IF(Y199=0,AB211,0),0),0)</f>
        <v>0</v>
      </c>
      <c r="AC245" s="86">
        <f>IF(AND(Y190=0,Y193=0),IF(AND(Y199=0,Z190=0),IF(AND(Z193=0,Z199=0),IF(AND(AA190=0,AA193=0),IF(AA199=0,AC211,0),0),0),0),0)</f>
        <v>0</v>
      </c>
      <c r="AD245" s="86">
        <f>IF(AND(Y190=0,Y193=0),IF(AND(Y199=0,Z190=0),IF(AND(Z193=0,Z199=0),AD211,0),0),0)</f>
        <v>0</v>
      </c>
      <c r="AE245" s="86">
        <f>IF(Y190=0,IF(Y193=0,IF(Y199=0,IF(AB190=0,IF(AB193=0,IF(AB199=0,AE211,0),0),0),0),0),0)</f>
        <v>0</v>
      </c>
      <c r="AF245" s="86">
        <f>IF(Y190=0,IF(Y193=0,IF(Y199=0,AF211,0),0),0)</f>
        <v>0</v>
      </c>
      <c r="AG245" s="86">
        <f>IF(AND(Y190=0,Y193=0),IF(AND(Y199=0,Z190=0),IF(AND(Z193=0,Z199=0),IF(AND(AA190=0,AA193=0),IF(AND(AA199=0,AC190=0),IF(AND(AC193=0,AC199=0),AG211,0),0),0),0),0),0)</f>
        <v>0</v>
      </c>
      <c r="AH245" s="86">
        <f>IF(AND(Y190=0,Y193=0),IF(AND(Y199=0,Z190=0),IF(AND(Z193=0,AA199=0),IF(AND(AA190=0,AA193=0),IF(Z199=0,AH211,0),0),0),0),0)</f>
        <v>0</v>
      </c>
      <c r="AI245" s="86">
        <f>IF(AND(Y190=0,Y193=0),IF(AND(Y199=0,Z190=0),IF(AND(Z193=0,Z199=0),IF(AND(AD190=0,AD193=0),IF(AD199=0,AI211,0),0),0),0),0)</f>
        <v>0</v>
      </c>
      <c r="AJ245" s="86">
        <f>IF(Y190=0,IF(Y193=0,IF(Y199=0,IF(Z190=0,IF(Z193=0,IF(Z199=0,AJ211,0),0),0),0),0),0)</f>
        <v>0</v>
      </c>
      <c r="AK245" s="86">
        <f>IF(AND(Y190=0,Y193=0),IF(AND(Y199=0,AB190=0),IF(AND(AB193=0,AB199=0),IF(AND(AE190=0,AE193=0),IF(AE199=0,AK211,0),0),0),0),0)</f>
        <v>0</v>
      </c>
      <c r="AL245" s="86">
        <f>IF(AND(Y190=0,Y193=0),IF(AND(Y199=0,AB190=0),IF(AND(AB193=0,AB199=0),AL211,0),0),0)</f>
        <v>0</v>
      </c>
      <c r="AM245" s="86">
        <f>IF(AND(Y190=0,Y193=0),IF(AND(Y199=0,AF190=0),IF(AND(AF193=0,AF199=0),AM211,0),0),0)</f>
        <v>0</v>
      </c>
      <c r="AN245" s="86">
        <f>IF(Y190=0,IF(Y193=0,IF(Y199=0,AN211,0),0),0)</f>
        <v>0</v>
      </c>
      <c r="AO245" s="86">
        <f>IF(AND(Y190=0,Y193=0),IF(AND(Y199=0,Z190=0),IF(AND(Z193=0,Z199=0),IF(AND(AA190=0,AA193=0),IF(AND(AA199=0,AC190=0),IF(AND(AC193=0,AC199=0),IF(AND(AG190=0,AG193=0),IF(AG199=0,AO211,0),0),0),0),0),0),0),0)</f>
        <v>0</v>
      </c>
      <c r="AP245" s="86">
        <f>IF(AND(Y190=0,Y193=0),IF(AND(Y199=0,Z190=0),IF(AND(Z193=0,Z199=0),IF(AND(AA190=0,AA193=0),IF(AND(AA199=0,AC190=0),IF(AND(AC193=0,AC199=0),AP211,0),0),0),0),0),0)</f>
        <v>0</v>
      </c>
      <c r="AQ245" s="86">
        <f>IF(AND(Y190=0,Y193=0),IF(AND(Y199=0,Z190=0),IF(AND(Z193=0,Z199=0),IF(AND(AA190=0,AA193=0),IF(AND(AA199=0,AC190=0),IF(AND(AC193=0,AC199=0),IF(AND(AH190=0,AH193=0),IF(AH199=0,AQ211,0),0),0),0),0),0),0),0)</f>
        <v>0</v>
      </c>
      <c r="AR245" s="86">
        <f>IF(AND(Y190=0,Y193=0),IF(AND(Y199=0,Z190=0),IF(AND(Z193=0,AA199=0),IF(AND(AA190=0,AA193=0),IF(Z199=0,AR211,0),0),0),0),0)</f>
        <v>0</v>
      </c>
      <c r="AS245" s="86">
        <f>IF(AND(Y190=0,Y193=0),IF(AND(Y199=0,Z190=0),IF(AND(Z193=0,Z199=0),IF(AND(AD190=0,AD193=0),IF(AND(AD199=0,AI190=0),IF(AND(AI193=0,AI199=0),AS211,0),0),0),0),0),0)</f>
        <v>0</v>
      </c>
      <c r="AT245" s="86">
        <f>IF(AND(Y190=0,Y193=0),IF(AND(Y199=0,Z190=0),IF(AND(Z193=0,Z199=0),IF(AND(AD190=0,AD193=0),IF(AD199=0,AT211,0),0),0),0),0)</f>
        <v>0</v>
      </c>
      <c r="AU245" s="86">
        <f>IF(AND(Y190=0,Y193=0),IF(AND(Y199=0,Z190=0),IF(AND(Z193=0,Z199=0),IF(AND(AJ193=0,AJ190=0),IF(AJ199=0,AU211,0),0),0),0),0)</f>
        <v>0</v>
      </c>
      <c r="AV245" s="86">
        <f>IF(Y190=0,IF(Y193=0,IF(Y199=0,IF(Z190=0,IF(Z193=0,IF(Z199=0,AV211,0),0),0),0),0),0)</f>
        <v>0</v>
      </c>
      <c r="AW245" s="86">
        <f>IF(AND(Y190=0,Y193=0),IF(AND(Y199=0,AB190=0),IF(AND(AB193=0,AB199=0),IF(AND(AE190=0,AE193=0),IF(AND(AE199=0,AK190=0),IF(AND(AK193=0,AK199=0),AW211,0),0),0),0),0),0)</f>
        <v>0</v>
      </c>
      <c r="AX245" s="86">
        <f>IF(AND(Y190=0,Y193=0),IF(AND(Y199=0,AB190=0),IF(AND(AB193=0,AB199=0),IF(AND(AE190=0,AE193=0),IF(AE199=0,AX211,0),0),0),0),0)</f>
        <v>0</v>
      </c>
      <c r="AY245" s="86">
        <f>IF(AND(Y190=0,Y193=0),IF(AND(Y199=0,AB190=0),IF(AND(AB193=0,AL199=0),IF(AND(AL190=0,AL193=0),IF(AB199=0,AY211,0),0),0),0),0)</f>
        <v>0</v>
      </c>
      <c r="AZ245" s="86">
        <f>IF(AND(Y190=0,Y193=0),IF(AND(Y199=0,AB190=0),IF(AND(AB193=0,AB199=0),AZ211,0),0),0)</f>
        <v>0</v>
      </c>
      <c r="BA245" s="86">
        <f>IF(AND(Y190=0,Y193=0),IF(AND(Y199=0,AF190=0),IF(AND(AF193=0,AF199=0),IF(AND(AM190=0,AM193=0),IF(AM199=0,BA211,0),0),0),0),0)</f>
        <v>0</v>
      </c>
      <c r="BB245" s="86">
        <f>IF(AND(Y190=0,Y193=0),IF(AND(Y199=0,AF190=0),IF(AND(AF193=0,AF199=0),BB211,0),0),0)</f>
        <v>0</v>
      </c>
      <c r="BC245" s="86">
        <f>IF(Y190=0,IF(Y193=0,IF(Y199=0,IF(AN190=0,IF(AN193=0,IF(AN199=0,BC211,0),0),0),0),0),0)</f>
        <v>11</v>
      </c>
      <c r="BD245" s="86">
        <f>IF(Y190=0,IF(Y193=0,IF(Y199=0,BD211,0),0),0)</f>
        <v>0</v>
      </c>
      <c r="BF245" s="114">
        <v>24</v>
      </c>
      <c r="BG245" s="112" t="str">
        <f>IF(OR(Y185=AV185,Z185=AV185),"",IF(OR(AA185=AV185,AB185=AV185),"",IF(OR(AC185=AV185,AD185=AV185),"",IF(OR(AE185=AV185,AF185=AV185),"",IF(OR(AG185=AV185,AH185=AV185),"",IF(OR(AI185=AV185,AJ185=AV185),"",IF(OR(AK185=AV185,AL185=AV185),"",IF(OR(AM185=AV185,AN185=AV185),"",IF(OR(AO185=AV185,AP185=AV185),"",IF(OR(AQ185=AV185,AR185=AV185),"",IF(OR(AS185=AV185,AT185=AV185),"",IF(AU185=AV185,"",AV185))))))))))))</f>
        <v>ゆうしょう</v>
      </c>
      <c r="BH245" s="67">
        <f>COUNTIF(Y253:BD253,BG245)</f>
        <v>0</v>
      </c>
      <c r="BI245" s="105">
        <f>SUMIF(Y253:BD253,BG245,Y265:BD265)</f>
        <v>0</v>
      </c>
      <c r="BJ245" s="133">
        <f t="shared" si="44"/>
        <v>8</v>
      </c>
      <c r="BK245" s="65">
        <f>RANK(BJ245,BJ222:BJ253)</f>
        <v>20</v>
      </c>
      <c r="BL245" s="65" t="str">
        <f t="shared" si="42"/>
        <v/>
      </c>
    </row>
    <row r="246" spans="2:64" ht="13.5" customHeight="1">
      <c r="B246" s="158"/>
      <c r="C246" s="81"/>
      <c r="D246" s="81"/>
      <c r="E246" s="82"/>
      <c r="F246" s="498" t="str">
        <f>I185</f>
        <v>北国７の８</v>
      </c>
      <c r="G246" s="499"/>
      <c r="H246" s="88"/>
      <c r="I246" s="191" t="str">
        <f>LOOKUP(G248,始祖牛ﾃﾞｰﾀ!$A$6:$A$6335,始祖牛ﾃﾞｰﾀ!$D$6:$D$6335)</f>
        <v>だい７いとざくら</v>
      </c>
      <c r="J246" s="78"/>
      <c r="K246" s="196" t="str">
        <f>LOOKUP(I246,始祖牛ﾃﾞｰﾀ!$A$6:$A$6335,始祖牛ﾃﾞｰﾀ!$D$6:$D$6335)</f>
        <v>だい１４しげる</v>
      </c>
      <c r="L246" s="118"/>
      <c r="M246" s="190" t="str">
        <f>LOOKUP(I246,始祖牛ﾃﾞｰﾀ!$A$6:$A$6335,始祖牛ﾃﾞｰﾀ!$G$6:$G$6335)</f>
        <v>城松</v>
      </c>
      <c r="N246" s="83"/>
      <c r="O246" s="83"/>
      <c r="P246" s="83"/>
      <c r="Q246" s="83"/>
      <c r="R246" s="83"/>
      <c r="S246" s="83"/>
      <c r="T246" s="83"/>
      <c r="U246" s="83"/>
      <c r="V246" s="187"/>
      <c r="X246" s="80" t="s">
        <v>124</v>
      </c>
      <c r="Y246" s="86">
        <f>IF(Y190=0,IF(Y193=0,Y212,0),0)</f>
        <v>0</v>
      </c>
      <c r="Z246" s="86">
        <f>IF(Y190=0,IF(Y193=0,IF(Z190=0,IF(Z193=0,Z212,0),0),0),0)</f>
        <v>0</v>
      </c>
      <c r="AA246" s="86">
        <f>IF(Y190=0,IF(Y193=0,IF(Z190=0,IF(Z193=0,AA212,0),0),0),0)</f>
        <v>0</v>
      </c>
      <c r="AB246" s="86">
        <f>IF(Y190=0,AB212,0)</f>
        <v>0</v>
      </c>
      <c r="AC246" s="86">
        <f>IF(AND(Y190=0,Y193=0),IF(AND(Z190=0,Z193=0),IF(AND(AA190=0,AA193=0),AC212,0),0),0)</f>
        <v>0</v>
      </c>
      <c r="AD246" s="86">
        <f>IF(AND(Y190=0,Y193=0),IF(AND(Z190=0,Z193=0),AD212,0),0)</f>
        <v>0</v>
      </c>
      <c r="AE246" s="86">
        <f>IF(AND(Y190=0,Y193=0),IF(AND(AB190=0,AB193=0),AE212,0),0)</f>
        <v>0</v>
      </c>
      <c r="AF246" s="86">
        <f>IF(Y190=0,IF(Y193=0,AF212,0),0)</f>
        <v>0</v>
      </c>
      <c r="AG246" s="86">
        <f>IF(AND(Y190=0,Y193=0),IF(AND(Z190=0,Z193=0),IF(AND(AA190=0,AA193=0),IF(AND(AC190=0,AC193=0),AG212,0),0),0),0)</f>
        <v>0</v>
      </c>
      <c r="AH246" s="86">
        <f>IF(AND(Y190=0,Y193=0),IF(AND(Z190=0,Z193=0),IF(AND(AA190=0,AA193=0),AH212,0),0),0)</f>
        <v>0</v>
      </c>
      <c r="AI246" s="86">
        <f>IF(AND(Y190=0,Y193=0),IF(AND(Z190=0,Z193=0),IF(AND(AD190=0,AD193=0),AI212,0),0),0)</f>
        <v>0</v>
      </c>
      <c r="AJ246" s="86">
        <f>IF(AND(Y190=0,Y193=0),IF(AND(Z190=0,Z193=0),AJ212,0),0)</f>
        <v>0</v>
      </c>
      <c r="AK246" s="86">
        <f>IF(AND(Y190=0,Y193=0),IF(AND(AB190=0,AB193=0),IF(AND(AE190=0,AE193=0),AK212,0),0),0)</f>
        <v>0</v>
      </c>
      <c r="AL246" s="86">
        <f>IF(AND(Y190=0,Y193=0),IF(AND(AB190=0,AB193=0),IF(AND(AE190=0,AE193=0),AL212,0),0),0)</f>
        <v>0</v>
      </c>
      <c r="AM246" s="86">
        <f>IF(AND(Y190=0,Y193=0),IF(AND(AF190=0,AF193=0),AM212,0),0)</f>
        <v>0</v>
      </c>
      <c r="AN246" s="86">
        <f>IF(AND(Y190=0,Y193=0),AN212,0)</f>
        <v>0</v>
      </c>
      <c r="AO246" s="86">
        <f>IF(AND(Y193=0,Y190=0),IF(AND(Z190=0,Z193=0),IF(AND(AA190=0,AA193=0),IF(AND(AC190=0,AC193=0),IF(AND(AG190=0,AG193=0),AO212,0),0),0),0),0)</f>
        <v>0</v>
      </c>
      <c r="AP246" s="86">
        <f>IF(AND(Y190=0,Y193=0),IF(AND(Z190=0,Z193=0),IF(AND(AA190=0,AA193=0),IF(AND(AC190=0,AC193=0),AP212,0),0),0),0)</f>
        <v>0</v>
      </c>
      <c r="AQ246" s="86">
        <f>IF(AND(Y190=0,Y193=0),IF(AND(Z190=0,Z193=0),IF(AND(AD190=0,AD193=0),IF(AND(AH190=0,AH193=0),AQ212,0),0),0),0)</f>
        <v>0</v>
      </c>
      <c r="AR246" s="86">
        <f>IF(AND(Y190=0,Y193=0),IF(AND(Z190=0,Z193=0),IF(AND(AA190=0,AA193=0),AR212,0),0),0)</f>
        <v>0</v>
      </c>
      <c r="AS246" s="86">
        <f>IF(AND(Y190=0,Y193=0),IF(AND(Z190=0,Z193=0),IF(AND(AD190=0,AD193=Y262),IF(AND(AI190=0,AI193=0),AS212,0),0),0),0)</f>
        <v>0</v>
      </c>
      <c r="AT246" s="86">
        <f>IF(AND(Y190=0,Y193=0),IF(AND(Z193=0,Z190=0),IF(AND(AD190=0,AD193=0),AT212,0),0),0)</f>
        <v>0</v>
      </c>
      <c r="AU246" s="86">
        <f>IF(AND(Y190=0,Y193=0),IF(AND(AN190=0,AN193=0),AU212,0),0)</f>
        <v>0</v>
      </c>
      <c r="AV246" s="86">
        <f>IF(AND(Y193=0,Y190=0),IF(AND(Z190=0,Z193=0),AV212,0),0)</f>
        <v>0</v>
      </c>
      <c r="AW246" s="86">
        <f>IF(AND(Y190=0,Y193=0),IF(AND(AB190=0,AB193=0),IF(AND(AE190=0,AE193=0),IF(AND(AK190=0,AK193=0),AW212,0),0),0),0)</f>
        <v>0</v>
      </c>
      <c r="AX246" s="86">
        <f>IF(AND(Y190=0,Y193=0),IF(AND(AB190=0,AB193=0),IF(AND(AE193=0,AE190=0),AX212,0),0),0)</f>
        <v>0</v>
      </c>
      <c r="AY246" s="86">
        <f>IF(AND(Y190=0,Y193=0),IF(AND(AB190=0,AB193=0),IF(AND(AL190=0,AL193=0),AY212,0),0),0)</f>
        <v>0</v>
      </c>
      <c r="AZ246" s="86">
        <f>IF(AND(Y190=0,Y193=0),IF(AND(AB190=0,AB193=0),AZ212,0),0)</f>
        <v>0</v>
      </c>
      <c r="BA246" s="86">
        <f>IF(AND(Y190=0,Y193=0),IF(AND(AB190=0,AB193=0),IF(AND(AF190=0,AF193=0),IF(AND(AM190=0,AM193=0),BA212,0),0),0),0)</f>
        <v>0</v>
      </c>
      <c r="BB246" s="86">
        <f>IF(AND(Y190=0,Y193=0),IF(AND(AF190=0,AF193=0),BB212,0),0)</f>
        <v>0</v>
      </c>
      <c r="BC246" s="86">
        <f>IF(AND(Y193=0,Y190=0),IF(AND(AN190=0,AN193=0),BC212,0),0)</f>
        <v>0</v>
      </c>
      <c r="BD246" s="86">
        <f>IF(AND(Y190=0,Y193=0),BD212,0)</f>
        <v>0</v>
      </c>
      <c r="BF246" s="114">
        <v>25</v>
      </c>
      <c r="BG246" s="112" t="str">
        <f>IF(OR(Y185=AW185,Z185=AW185),"",IF(OR(AA185=AW185,AB185=AW185),"",IF(OR(AC185=AW185,AD185=AW185),"",IF(OR(AE185=AW185,AF185=AW185),"",IF(OR(AG185=AW185,AH185=AW185),"",IF(OR(AI185=AW185,AJ185=AW185),"",IF(OR(AK185=AW185,AL185=AW185),"",IF(OR(AM185=AW185,AN185=AW185),"",IF(OR(AO185=AW185,AP185=AW185),"",IF(OR(AQ185=AW185,AR185=AW185),"",IF(OR(AS185=AW185,AT185=AW185),"",IF(OR(AU185=AW185,AV185=AW185),"",AW185))))))))))))</f>
        <v>もりい</v>
      </c>
      <c r="BH246" s="67">
        <f>COUNTIF(Y253:BD253,BG246)</f>
        <v>0</v>
      </c>
      <c r="BI246" s="105">
        <f>SUMIF(Y253:BD253,BG246,Y265:BD265)</f>
        <v>0</v>
      </c>
      <c r="BJ246" s="133">
        <f t="shared" si="44"/>
        <v>7</v>
      </c>
      <c r="BK246" s="65">
        <f>RANK(BJ246,BJ222:BJ253)</f>
        <v>21</v>
      </c>
      <c r="BL246" s="65" t="str">
        <f t="shared" si="42"/>
        <v/>
      </c>
    </row>
    <row r="247" spans="2:64" ht="13.5" customHeight="1">
      <c r="B247" s="158"/>
      <c r="C247" s="81"/>
      <c r="D247" s="81"/>
      <c r="E247" s="82"/>
      <c r="F247" s="498"/>
      <c r="G247" s="499"/>
      <c r="H247" s="82"/>
      <c r="I247" s="118"/>
      <c r="J247" s="77" t="s">
        <v>128</v>
      </c>
      <c r="K247" s="200" t="str">
        <f>LOOKUP(G248,始祖牛ﾃﾞｰﾀ!$A$6:$A$6335,始祖牛ﾃﾞｰﾀ!$G$6:$G$6335)</f>
        <v>晴美</v>
      </c>
      <c r="L247" s="225"/>
      <c r="M247" s="91" t="str">
        <f>LOOKUP(K248,始祖牛ﾃﾞｰﾀ!$A$6:$A$6335,始祖牛ﾃﾞｰﾀ!$E$6:$E$6335)</f>
        <v>第２気高</v>
      </c>
      <c r="N247" s="83"/>
      <c r="O247" s="83"/>
      <c r="P247" s="83"/>
      <c r="Q247" s="83"/>
      <c r="R247" s="83"/>
      <c r="S247" s="83"/>
      <c r="T247" s="83"/>
      <c r="U247" s="83"/>
      <c r="V247" s="187"/>
      <c r="X247" s="80" t="s">
        <v>125</v>
      </c>
      <c r="Y247" s="86">
        <f>IF(Y190=0,IF(Y200=0,Y213,0),0)</f>
        <v>0</v>
      </c>
      <c r="Z247" s="86">
        <f>IF(Y190=0,IF(Y200=0,IF(Z190=0,IF(Z200=0,Z213,0),0),0),0)</f>
        <v>0</v>
      </c>
      <c r="AA247" s="86">
        <f>IF(Y190=0,IF(Y200=0,IF(Z190=0,IF(Z200=0,AA213,0),0),0),0)</f>
        <v>0</v>
      </c>
      <c r="AB247" s="86">
        <f>IF(Y190=0,AB213,0)</f>
        <v>0</v>
      </c>
      <c r="AC247" s="86">
        <f>IF(AND(Y190=0,Y200=0),IF(AND(Z190=0,Z200=0),IF(AND(AA190=0,AA200=0),AC213,0),0),0)</f>
        <v>0</v>
      </c>
      <c r="AD247" s="86">
        <f>IF(AND(Y190=0,Y200=0),IF(AND(Z190=0,Z200=0),AD213,0),0)</f>
        <v>0</v>
      </c>
      <c r="AE247" s="86">
        <f>IF(AND(Y190=0,Y200=0),IF(AND(AB190=0,AB200=0),AE213,0),0)</f>
        <v>0</v>
      </c>
      <c r="AF247" s="86">
        <f>IF(Y190=0,IF(Y200=0,AF213,0),0)</f>
        <v>0</v>
      </c>
      <c r="AG247" s="86">
        <f>IF(AND(Y190=0,Y200=0),IF(AND(Z190=0,Z200=0),IF(AND(AA190=0,AA200=0),IF(AND(AC190=0,AC200=0),AG213,0),0),0),0)</f>
        <v>0</v>
      </c>
      <c r="AH247" s="86">
        <f>IF(AND(Y190=0,Y200=0),IF(AND(Z190=0,Z200=0),IF(AND(AA190=0,AA200=0),AH213,0),0),0)</f>
        <v>0</v>
      </c>
      <c r="AI247" s="86">
        <f>IF(AND(Y190=0,Y200=0),IF(AND(Z190=0,Z200=0),IF(AND(AD190=0,AD200=0),AI213,0),0),0)</f>
        <v>0</v>
      </c>
      <c r="AJ247" s="86">
        <f>IF(AND(Y190=0,Y200=0),IF(AND(Z190=0,Z200=0),AJ213,0),0)</f>
        <v>0</v>
      </c>
      <c r="AK247" s="86">
        <f>IF(AND(Y190=0,Y200=0),IF(AND(AB190=0,AB200=0),IF(AND(AE190=0,AE200=0),AK213,0),0),0)</f>
        <v>0</v>
      </c>
      <c r="AL247" s="86">
        <f>IF(AND(Y190=0,Y200=0),IF(AND(AB190=0,AB200=0),IF(AND(AE190=0,AE200=0),AL213,0),0),0)</f>
        <v>0</v>
      </c>
      <c r="AM247" s="86">
        <f>IF(AND(Y190=0,Y200=0),IF(AND(AF190=0,AF200=0),AM213,0),0)</f>
        <v>0</v>
      </c>
      <c r="AN247" s="86">
        <f>IF(AND(Y190=0,Y200=0),AN213,0)</f>
        <v>0</v>
      </c>
      <c r="AO247" s="86">
        <f>IF(AND(Y200=0,Y190=0),IF(AND(Z190=0,Z200=0),IF(AND(AA190=0,AA200=0),IF(AND(AC190=0,AC200=0),IF(AND(AG190=0,AG200=0),AO213,0),0),0),0),0)</f>
        <v>0</v>
      </c>
      <c r="AP247" s="86">
        <f>IF(AND(Y190=0,Y200=0),IF(AND(Z190=0,Z200=0),IF(AND(AA190=0,AA200=0),IF(AND(AG190=0,AG200=0),AP213,0),0),0),0)</f>
        <v>0</v>
      </c>
      <c r="AQ247" s="86">
        <f>IF(AND(Y190=0,Y200=0),IF(AND(Z190=0,Z200=0),IF(AND(AD190=0,AD200=0),IF(AND(AH190=0,AH200=0),AQ213,0),0),0),0)</f>
        <v>0</v>
      </c>
      <c r="AR247" s="86">
        <f>IF(AND(Y190=0,Y200=0),IF(AND(Z190=0,Z200=0),IF(AND(AA190=0,AA200=0),AR213,0),0),0)</f>
        <v>0</v>
      </c>
      <c r="AS247" s="86">
        <f>IF(AND(Y190=0,Y200=0),IF(AND(Z190=0,Z200=0),IF(AND(AD190=0,AD200=0),IF(AND(AI190=0,AI200=0),AS213,0),0),0),0)</f>
        <v>0</v>
      </c>
      <c r="AT247" s="86">
        <f>IF(AND(Y190=0,Y200=0),IF(AND(Z200=0,Z190=0),IF(AND(AD190=0,AD200=0),AT213,0),0),0)</f>
        <v>0</v>
      </c>
      <c r="AU247" s="86">
        <f>IF(AND(Y190=0,Y200=0),IF(AND(AJ190=0,AJ200=0),AU213,0),0)</f>
        <v>0</v>
      </c>
      <c r="AV247" s="86">
        <f>IF(AND(Y200=0,Y190=0),IF(AND(Z190=0,Z200=0),AV213,0),0)</f>
        <v>0</v>
      </c>
      <c r="AW247" s="86">
        <f>IF(AND(Y190=0,Y200=0),IF(AND(AB190=0,AB200=0),IF(AND(AE190=0,AE200=0),IF(AND(AK190=0,AK200=0),AW213,0),0),0),0)</f>
        <v>0</v>
      </c>
      <c r="AX247" s="86">
        <f>IF(AND(Y190=0,Y200=0),IF(AND(AB190=0,AB200=0),IF(AND(AE200=0,AE190=0),AX213,0),0),0)</f>
        <v>0</v>
      </c>
      <c r="AY247" s="86">
        <f>IF(AND(Y190=0,Y200=0),IF(AND(AB190=0,AB200=0),IF(AND(AL190=0,AL200=0),AY213,0),0),0)</f>
        <v>0</v>
      </c>
      <c r="AZ247" s="86">
        <f>IF(AND(Y190=0,Y200=0),IF(AND(AB190=0,AB200=0),AZ213,0),0)</f>
        <v>0</v>
      </c>
      <c r="BA247" s="86">
        <f>IF(AND(Y190=0,Y200=0),IF(AND(AB190=0,AB200=0),IF(AND(AF190=0,AF200=0),IF(AND(AM190=0,AM200=0),BA213,0),0),0),0)</f>
        <v>0</v>
      </c>
      <c r="BB247" s="86">
        <f>IF(AND(Y190=0,Y200=0),IF(AND(AF190=0,AF200=0),BB213,0),0)</f>
        <v>0</v>
      </c>
      <c r="BC247" s="86">
        <f>IF(AND(Y200=0,Y190=0),IF(AND(AN190=0,AN200=0),BC213,0),0)</f>
        <v>0</v>
      </c>
      <c r="BD247" s="86">
        <f>IF(AND(Y190=0,Y200=0),BD213,0)</f>
        <v>0</v>
      </c>
      <c r="BF247" s="114">
        <v>26</v>
      </c>
      <c r="BG247" s="112" t="str">
        <f>IF(OR(Y185=AX185,Z185=AX185),"",IF(OR(AA185=AX185,AB185=AX185),"",IF(OR(AC185=AX185,AD185=AX185),"",IF(OR(AE185=AX185,AF185=AX185),"",IF(OR(AG185=AX185,AH185=AX185),"",IF(OR(AI185=AX185,AJ185=AX185),"",IF(OR(AK185=AX185,AL185=AX185),"",IF(OR(AM185=AX185,AN185=AX185),"",IF(OR(AO185=AX185,AP185=AX185),"",IF(OR(AQ185=AX185,AR185=AX185),"",IF(OR(AS185=AX185,AT185=AX185),"",IF(OR(AU185=AX185,AV185=AX185),"",IF(AW185=AX185,"",AX185)))))))))))))</f>
        <v>たかしん</v>
      </c>
      <c r="BH247" s="67">
        <f>COUNTIF(Y253:BD253,BG247)</f>
        <v>0</v>
      </c>
      <c r="BI247" s="105">
        <f>SUMIF(Y253:BD253,BG247,Y265:BD265)</f>
        <v>0</v>
      </c>
      <c r="BJ247" s="133">
        <f t="shared" si="44"/>
        <v>6</v>
      </c>
      <c r="BK247" s="65">
        <f>RANK(BJ247,BJ222:BJ253)</f>
        <v>22</v>
      </c>
      <c r="BL247" s="65" t="str">
        <f t="shared" si="42"/>
        <v/>
      </c>
    </row>
    <row r="248" spans="2:64" ht="13.5" customHeight="1">
      <c r="B248" s="158"/>
      <c r="C248" s="81"/>
      <c r="D248" s="81"/>
      <c r="E248" s="82"/>
      <c r="F248" s="81"/>
      <c r="G248" s="190" t="str">
        <f>I184</f>
        <v>きたぐに７の８</v>
      </c>
      <c r="H248" s="84"/>
      <c r="I248" s="118"/>
      <c r="J248" s="78"/>
      <c r="K248" s="196" t="str">
        <f>LOOKUP(G248,始祖牛ﾃﾞｰﾀ!$A$6:$A$6335,始祖牛ﾃﾞｰﾀ!$F$6:$F$6335)</f>
        <v>はるみ</v>
      </c>
      <c r="L248" s="118"/>
      <c r="M248" s="190" t="str">
        <f>LOOKUP(G248,始祖牛ﾃﾞｰﾀ!$A$6:$A$6335,始祖牛ﾃﾞｰﾀ!$I$6:$I$6335)</f>
        <v>第９高神</v>
      </c>
      <c r="N248" s="83"/>
      <c r="O248" s="83"/>
      <c r="P248" s="83"/>
      <c r="Q248" s="83"/>
      <c r="R248" s="83"/>
      <c r="S248" s="83"/>
      <c r="T248" s="83"/>
      <c r="U248" s="83"/>
      <c r="V248" s="187"/>
      <c r="X248" s="80" t="s">
        <v>126</v>
      </c>
      <c r="Y248" s="86">
        <f>IF(Y190=0,Y214,0)</f>
        <v>0</v>
      </c>
      <c r="Z248" s="86">
        <f>IF(AND(Y190=0,Z190=0),Z214,0)</f>
        <v>0</v>
      </c>
      <c r="AA248" s="86">
        <f>IF(AND(Y190=0,Z190=0),IF(AA190=0,AA214,0),0)</f>
        <v>0</v>
      </c>
      <c r="AB248" s="86">
        <f>IF(AND(Y190=0,AB190=0),AB214,0)</f>
        <v>0</v>
      </c>
      <c r="AC248" s="86">
        <f>IF(Y190=0,IF(Z190=0,IF(AA190=0,AC214,0),0),0)</f>
        <v>0</v>
      </c>
      <c r="AD248" s="86">
        <f>IF(Y190=0,IF(Z190=0,AD214,0),0)</f>
        <v>0</v>
      </c>
      <c r="AE248" s="86">
        <f>IF(Y190=0,IF(AB190=0,AE214,0),0)</f>
        <v>0</v>
      </c>
      <c r="AF248" s="86">
        <f>IF(Y190=0,AF214,0)</f>
        <v>9</v>
      </c>
      <c r="AG248" s="86">
        <f>IF(Y190=0,IF(Z190=0,IF(AA190=0,IF(AC190=0,AG214,0),0),0),0)</f>
        <v>0</v>
      </c>
      <c r="AH248" s="86">
        <f>IF(Y190=0,IF(Z190=0,IF(AA190=0,AH214,0),0),0)</f>
        <v>0</v>
      </c>
      <c r="AI248" s="86">
        <f>IF(Y190=0,IF(Z190=0,IF(AD190=0,AI214,0),0),0)</f>
        <v>10</v>
      </c>
      <c r="AJ248" s="86">
        <f>IF(Y190=0,IF(Z190=0,AJ214,0),0)</f>
        <v>0</v>
      </c>
      <c r="AK248" s="86">
        <f>IF(Y190=0,IF(AB190=0,IF(AE190=0,AK214,0),0),0)</f>
        <v>0</v>
      </c>
      <c r="AL248" s="86">
        <f>IF(Y190=0,IF(AB190=0,AL214,0),0)</f>
        <v>0</v>
      </c>
      <c r="AM248" s="86">
        <f>IF(Y190=0,IF(AF190=0,AM214,0),0)</f>
        <v>0</v>
      </c>
      <c r="AN248" s="86">
        <f>IF(Y190=0,AN214,0)</f>
        <v>0</v>
      </c>
      <c r="AO248" s="86">
        <f>IF(Y190=0,IF(Z190=0,IF(AA190=0,IF(AC190=0,IF(AG190=0,AO214,0),0),0),0),0)</f>
        <v>0</v>
      </c>
      <c r="AP248" s="86">
        <f>IF(Y190=0,IF(Z190=0,IF(AA190=0,IF(AB190=0,AP214,0),0),0),0)</f>
        <v>0</v>
      </c>
      <c r="AQ248" s="86">
        <f>IF(Y190=0,IF(Z190=0,IF(AA190=0,IF(AH190=0,AQ214,0),0),0),0)</f>
        <v>0</v>
      </c>
      <c r="AR248" s="86">
        <f>IF(Y190=0,IF(Z190=0,IF(AA190=0,AR214,0),0),0)</f>
        <v>0</v>
      </c>
      <c r="AS248" s="86">
        <f>IF(Y190=0,IF(Z190=0,IF(AD190=0,IF(AG190=0,IF(AH190=0,AS214,0),0),0),0),0)</f>
        <v>0</v>
      </c>
      <c r="AT248" s="86">
        <f>IF(Y190=0,IF(Z190=0,IF(AD190=0,AT214,0),0),0)</f>
        <v>0</v>
      </c>
      <c r="AU248" s="86">
        <f>IF(Y190=0,IF(Z190=0,IF(AJ190=0,AU214,0),0),0)</f>
        <v>0</v>
      </c>
      <c r="AV248" s="86">
        <f>IF(Y190=0,IF(Z190=0,AV214,0),0)</f>
        <v>0</v>
      </c>
      <c r="AW248" s="86">
        <f>IF(Y190=0,IF(AB190=0,IF(AE190=0,IF(AK190=0,AW214,0),0),0),0)</f>
        <v>0</v>
      </c>
      <c r="AX248" s="86">
        <f>IF(Y190=0,IF(AB190=0,IF(AD190=0,AX214,0),0),0)</f>
        <v>0</v>
      </c>
      <c r="AY248" s="86">
        <f>IF(Y190=0,IF(AB190=0,IF(AL190=0,AY214,0),0),0)</f>
        <v>0</v>
      </c>
      <c r="AZ248" s="86">
        <f>IF(Y190=0,IF(AB190=0,AZ214,0),0)</f>
        <v>0</v>
      </c>
      <c r="BA248" s="86">
        <f>IF(Y190=0,IF(AF190=0,IF(AM190=0,BA214,0),0),0)</f>
        <v>0</v>
      </c>
      <c r="BB248" s="86">
        <f>IF(Y190=0,IF(AF190=0,IF(AM190=0,BB214,0),0),0)</f>
        <v>0</v>
      </c>
      <c r="BC248" s="86">
        <f>IF(Y190=0,IF(AN190=0,BC214,0),0)</f>
        <v>0</v>
      </c>
      <c r="BD248" s="86">
        <f>IF(Y190=0,BD214,0)</f>
        <v>0</v>
      </c>
      <c r="BF248" s="114">
        <v>27</v>
      </c>
      <c r="BG248" s="112" t="str">
        <f>IF(OR(Y185=AY185,Z185=AY185),"",IF(OR(AA185=AY185,AB185=AY185),"",IF(OR(AC185=AY185,AD185=AY185),"",IF(OR(AE185=AY185,AF185=AY185),"",IF(OR(AG185=AY185,AH185=AY185),"",IF(OR(AI185=AY185,AJ185=AY185),"",IF(OR(AK185=AY185,AL185=AY185),"",IF(OR(AM185=AY185,AN185=AY185),"",IF(OR(AO185=AY185,AP185=AY185),"",IF(OR(AQ185=AY185,AR185=AY185),"",IF(OR(AS185=AY185,AT185=AY185),"",IF(OR(AU185=AY185,AV185=AY185),"",IF(OR(AW185=AY185,AX185=AY185),"",AY185)))))))))))))</f>
        <v/>
      </c>
      <c r="BH248" s="67">
        <f>COUNTIF(Y253:BD253,BG248)</f>
        <v>23</v>
      </c>
      <c r="BI248" s="105">
        <f>SUMIF(Y253:BD253,BG248,Y265:BD265)</f>
        <v>0</v>
      </c>
      <c r="BJ248" s="133">
        <f t="shared" si="44"/>
        <v>0</v>
      </c>
      <c r="BK248" s="65">
        <f>RANK(BJ248,BJ222:BJ253)</f>
        <v>24</v>
      </c>
      <c r="BL248" s="65" t="str">
        <f t="shared" si="42"/>
        <v/>
      </c>
    </row>
    <row r="249" spans="2:64" ht="13.5" customHeight="1">
      <c r="B249" s="158"/>
      <c r="C249" s="81"/>
      <c r="D249" s="81"/>
      <c r="E249" s="82"/>
      <c r="F249" s="76"/>
      <c r="G249" s="170"/>
      <c r="H249" s="223" t="s">
        <v>114</v>
      </c>
      <c r="I249" s="201" t="str">
        <f>K185</f>
        <v>紋次郎</v>
      </c>
      <c r="J249" s="77" t="s">
        <v>129</v>
      </c>
      <c r="K249" s="200" t="str">
        <f>LOOKUP(I250,始祖牛ﾃﾞｰﾀ!$A$6:$A$6335,始祖牛ﾃﾞｰﾀ!$E$6:$E$6335)</f>
        <v>安美土井</v>
      </c>
      <c r="L249" s="225"/>
      <c r="M249" s="91" t="str">
        <f>LOOKUP(K250,始祖牛ﾃﾞｰﾀ!$A$6:$A$6335,始祖牛ﾃﾞｰﾀ!$E$6:$E$6335)</f>
        <v>田安土井</v>
      </c>
      <c r="N249" s="83"/>
      <c r="O249" s="83"/>
      <c r="P249" s="83"/>
      <c r="Q249" s="83"/>
      <c r="R249" s="83"/>
      <c r="S249" s="83"/>
      <c r="T249" s="83"/>
      <c r="U249" s="83"/>
      <c r="V249" s="187"/>
      <c r="W249" s="106"/>
      <c r="X249" s="80" t="s">
        <v>127</v>
      </c>
      <c r="Y249" s="86">
        <f>IF(Y194=0,IF(Y201=0,Y215,0),0)</f>
        <v>0</v>
      </c>
      <c r="Z249" s="86">
        <f>IF(Y194=0,IF(Y201=0,IF(Z194=0,IF(Z201=0,Z215,0),0),0),0)</f>
        <v>0</v>
      </c>
      <c r="AA249" s="86">
        <f>IF(Y194=0,IF(Y201=0,IF(Z194=0,IF(Z201=0,AA215,0),0),0),0)</f>
        <v>0</v>
      </c>
      <c r="AB249" s="86">
        <f>IF(Y194=0,AB215,0)</f>
        <v>0</v>
      </c>
      <c r="AC249" s="86">
        <f>IF(AND(Y194=0,Y201=0),IF(AND(Z194=0,Z201=0),IF(AND(AA194=0,AA201=0),AC215,0),0),0)</f>
        <v>0</v>
      </c>
      <c r="AD249" s="86">
        <f>IF(AND(Y194=0,Y201=0),IF(AND(Z194=0,Z201=0),AD215,0),0)</f>
        <v>0</v>
      </c>
      <c r="AE249" s="86">
        <f>IF(AND(Y194=0,Y201=0),IF(AND(AB194=0,AB201=0),AE215,0),0)</f>
        <v>0</v>
      </c>
      <c r="AF249" s="86">
        <f>IF(Y194=0,IF(Y201=0,AF215,0),0)</f>
        <v>0</v>
      </c>
      <c r="AG249" s="86">
        <f>IF(AND(Y194=0,Y201=0),IF(AND(Z194=0,Z201=0),IF(AND(AA194=0,AA201=0),IF(AND(AC194=0,AC201=0),AG215,0),0),0),0)</f>
        <v>0</v>
      </c>
      <c r="AH249" s="86">
        <f>IF(AND(Y194=0,Y201=0),IF(AND(Z194=0,Z201=0),IF(AND(AA194=0,AA201=0),AH215,0),0),0)</f>
        <v>0</v>
      </c>
      <c r="AI249" s="86">
        <f>IF(AND(Y194=0,Y201=0),IF(AND(Z194=0,Z201=0),IF(AND(AD194=0,AD201=0),AI215,0),0),0)</f>
        <v>0</v>
      </c>
      <c r="AJ249" s="86">
        <f>IF(AND(Y194=0,Y201=0),IF(AND(Z194=0,Z201=0),AJ215,0),0)</f>
        <v>0</v>
      </c>
      <c r="AK249" s="86">
        <f>IF(AND(Y194=0,Y201=0),IF(AND(AB194=0,AB201=0),IF(AND(AE194=0,AE201=0),AK215,0),0),0)</f>
        <v>0</v>
      </c>
      <c r="AL249" s="86">
        <f>IF(AND(Y194=0,Y201=0),IF(AND(AB194=0,AB201=0),IF(AND(AE194=0,AE201=0),AL215,0),0),0)</f>
        <v>0</v>
      </c>
      <c r="AM249" s="86">
        <f>IF(AND(Y194=0,Y201=0),IF(AND(AF194=0,AF201=0),AM215,0),0)</f>
        <v>0</v>
      </c>
      <c r="AN249" s="86">
        <f>IF(AND(Y194=0,Y201=0),AN215,0)</f>
        <v>0</v>
      </c>
      <c r="AO249" s="86">
        <f>IF(AND(Y201=0,Y194=0),IF(AND(Z194=0,Z201=0),IF(AND(AA194=0,AA201=0),IF(AND(AC194=0,AC201=0),IF(AND(AG194=0,AG201=0),AO215,0),0),0),0),0)</f>
        <v>0</v>
      </c>
      <c r="AP249" s="86">
        <f>IF(AND(Y194=0,Y201=0),IF(AND(Z194=0,Z201=0),IF(AND(AA194=0,AA201=0),IF(AND(AG194=0,AG201=0),AP215,0),0),0),0)</f>
        <v>0</v>
      </c>
      <c r="AQ249" s="86">
        <f>IF(AND(Y194=0,Y201=0),IF(AND(Z194=0,Z201=0),IF(AND(AD194=0,AD201=0),IF(AND(AH194=0,AH201=0),AQ215,0),0),0),0)</f>
        <v>0</v>
      </c>
      <c r="AR249" s="86">
        <f>IF(AND(Y194=0,Y201=0),IF(AND(Z194=0,Z201=0),IF(AND(AA194=0,AA201=0),AR215,0),0),0)</f>
        <v>0</v>
      </c>
      <c r="AS249" s="86">
        <f>IF(AND(Y194=0,Y201=0),IF(AND(Z194=0,Z201=0),IF(AND(AD194=0,AD201=0),IF(AND(AI194=0,AI201=0),AS215,0),0),0),0)</f>
        <v>0</v>
      </c>
      <c r="AT249" s="86">
        <f>IF(AND(Y194=0,Y201=0),IF(AND(Z201=0,Z194=0),IF(AND(AD194=0,AD201=0),AT215,0),0),0)</f>
        <v>0</v>
      </c>
      <c r="AU249" s="86">
        <f>IF(AND(Y194=0,Y201=0),IF(AND(Z194=0,Z201=0),IF(AND(AJ194=0,AJ201=0),AU215,0),0),0)</f>
        <v>0</v>
      </c>
      <c r="AV249" s="86">
        <f>IF(AND(Y201=0,Y194=0),IF(AND(Z194=0,Z201=0),AV215,0),0)</f>
        <v>0</v>
      </c>
      <c r="AW249" s="86">
        <f>IF(AND(Y194=0,Y201=0),IF(AND(AB194=0,AB201=0),IF(AND(AE194=0,AE201=0),IF(AND(AK194=0,AK201=0),AW215,0),0),0),0)</f>
        <v>0</v>
      </c>
      <c r="AX249" s="86">
        <f>IF(AND(Y194=0,Y201=0),IF(AND(AB194=0,AB201=0),IF(AND(AE201=0,AE194=0),AX215,0),0),0)</f>
        <v>0</v>
      </c>
      <c r="AY249" s="86">
        <f>IF(AND(Y194=0,Y201=0),IF(AND(AB194=0,AB201=0),IF(AND(AL194=0,AL201=0),AY215,0),0),0)</f>
        <v>0</v>
      </c>
      <c r="AZ249" s="86">
        <f>IF(AND(Y194=0,Y201=0),IF(AND(AB194=0,AB201=0),AZ215,0),0)</f>
        <v>0</v>
      </c>
      <c r="BA249" s="86">
        <f>IF(AND(Y194=0,Y201=0),IF(AND(AB194=0,AB201=0),IF(AND(AF194=0,AF201=0),IF(AND(AM194=0,AM201=0),BA215,0),0),0),0)</f>
        <v>0</v>
      </c>
      <c r="BB249" s="86">
        <f>IF(AND(Y194=0,Y201=0),IF(AND(AF194=0,AF201=0),BB215,0),0)</f>
        <v>0</v>
      </c>
      <c r="BC249" s="86">
        <f>IF(AND(Y201=0,Y194=0),IF(AND(AN194=0,AN201=0),BC215,0),0)</f>
        <v>0</v>
      </c>
      <c r="BD249" s="86">
        <f>IF(AND(Y194=0,Y201=0),BD215,0)</f>
        <v>0</v>
      </c>
      <c r="BF249" s="114">
        <v>28</v>
      </c>
      <c r="BG249" s="112" t="str">
        <f>IF(OR(Y185=AZ185,Z185=AZ185),"",IF(OR(AA185=AZ185,AB185=AZ185),"",IF(OR(AC185=AZ185,AD185=AZ185),"",IF(OR(AE185=AZ185,AF185=AZ185),"",IF(OR(AG185=AZ185,AH185=AZ185),"",IF(OR(AI185=AZ185,AJ185=AZ185),"",IF(OR(AK185=AZ185,AL185=AZ185),"",IF(OR(AM185=AZ185,AN185=AZ185),"",IF(OR(AO185=AZ185,AP185=AZ185),"",IF(OR(AQ185=AZ185,AR185=AZ185),"",IF(OR(AS185=AZ185,AT185=AZ185),"",IF(OR(AU185=AZ185,AV185=AZ185),"",IF(OR(AW185=AZ185,AX185=AZ185),"",IF(AY185=AZ185,"",AZ185))))))))))))))</f>
        <v/>
      </c>
      <c r="BH249" s="67">
        <f>COUNTIF(Y253:BD253,BG249)</f>
        <v>23</v>
      </c>
      <c r="BI249" s="105">
        <f>SUMIF(Y253:BD253,BG249,Y265:BD265)</f>
        <v>0</v>
      </c>
      <c r="BJ249" s="133">
        <f t="shared" si="44"/>
        <v>0</v>
      </c>
      <c r="BK249" s="65">
        <f>RANK(BJ249,BJ222:BJ253)</f>
        <v>24</v>
      </c>
      <c r="BL249" s="65" t="str">
        <f t="shared" si="42"/>
        <v/>
      </c>
    </row>
    <row r="250" spans="2:64" ht="13.5" customHeight="1">
      <c r="B250" s="158"/>
      <c r="C250" s="81"/>
      <c r="D250" s="81"/>
      <c r="E250" s="82"/>
      <c r="F250" s="81"/>
      <c r="G250" s="82"/>
      <c r="H250" s="88"/>
      <c r="I250" s="191" t="str">
        <f>K184</f>
        <v>もんじろう</v>
      </c>
      <c r="J250" s="78"/>
      <c r="K250" s="196" t="str">
        <f>LOOKUP(I250,始祖牛ﾃﾞｰﾀ!$A$6:$A$6335,始祖牛ﾃﾞｰﾀ!$D$6:$D$6335)</f>
        <v>やすみどい</v>
      </c>
      <c r="L250" s="118"/>
      <c r="M250" s="190" t="str">
        <f>LOOKUP(I250,始祖牛ﾃﾞｰﾀ!$A$6:$A$6335,始祖牛ﾃﾞｰﾀ!$G$6:$G$6335)</f>
        <v>田森土井</v>
      </c>
      <c r="N250" s="83"/>
      <c r="O250" s="83"/>
      <c r="P250" s="83"/>
      <c r="Q250" s="83"/>
      <c r="R250" s="83"/>
      <c r="S250" s="83"/>
      <c r="T250" s="83"/>
      <c r="U250" s="83"/>
      <c r="V250" s="187"/>
      <c r="W250" s="106"/>
      <c r="X250" s="80" t="s">
        <v>128</v>
      </c>
      <c r="Y250" s="86">
        <f>IF(Y194=0,Y216,0)</f>
        <v>0</v>
      </c>
      <c r="Z250" s="86">
        <f>IF(AND(Y194=0,Z194=0),Z216,0)</f>
        <v>0</v>
      </c>
      <c r="AA250" s="86">
        <f>IF(AND(Y194=0,Z194=0),IF(AA194=0,AA216,0),0)</f>
        <v>0</v>
      </c>
      <c r="AB250" s="86">
        <f>IF(AND(Y194=0,AB194=0),AB216,0)</f>
        <v>0</v>
      </c>
      <c r="AC250" s="86">
        <f>IF(Y194=0,IF(Z194=0,IF(AA194=0,AC216,0),0),0)</f>
        <v>0</v>
      </c>
      <c r="AD250" s="86">
        <f>IF(Y194=0,IF(Z194=0,AD216,0),0)</f>
        <v>0</v>
      </c>
      <c r="AE250" s="86">
        <f>IF(Y194=0,IF(AB194=0,AE216,0),0)</f>
        <v>0</v>
      </c>
      <c r="AF250" s="86">
        <f>IF(Y194=0,AF216,0)</f>
        <v>0</v>
      </c>
      <c r="AG250" s="86">
        <f>IF(Y194=0,IF(Z194=0,IF(AA194=0,IF(AC194=0,AG216,0),0),0),0)</f>
        <v>0</v>
      </c>
      <c r="AH250" s="86">
        <f>IF(Y194=0,IF(Z194=0,IF(AA194=0,AH216,0),0),0)</f>
        <v>0</v>
      </c>
      <c r="AI250" s="86">
        <f>IF(Y194=0,IF(Z194=0,IF(AD194=0,AI216,0),0),0)</f>
        <v>0</v>
      </c>
      <c r="AJ250" s="86">
        <f>IF(Y194=0,IF(Z194=0,AJ216,0),0)</f>
        <v>0</v>
      </c>
      <c r="AK250" s="86">
        <f>IF(Y194=0,IF(AB194=0,IF(AE194=0,AK216,0),0),0)</f>
        <v>0</v>
      </c>
      <c r="AL250" s="86">
        <f>IF(Y194=0,IF(AB194=0,AL216,0),0)</f>
        <v>0</v>
      </c>
      <c r="AM250" s="86">
        <f>IF(Y194=0,IF(AF194=0,AM216,0),0)</f>
        <v>0</v>
      </c>
      <c r="AN250" s="86">
        <f>IF(Y194=0,AN216,0)</f>
        <v>0</v>
      </c>
      <c r="AO250" s="86">
        <f>IF(Y194=0,IF(Z194=0,IF(AA194=0,IF(AC194=0,IF(AG194=0,AO216,0),0),0),0),0)</f>
        <v>0</v>
      </c>
      <c r="AP250" s="86">
        <f>IF(Y194=0,IF(Z194=0,IF(AA194=0,IF(AB194=0,AP216,0),0),0),0)</f>
        <v>0</v>
      </c>
      <c r="AQ250" s="86">
        <f>IF(Y194=0,IF(Z194=0,IF(AA194=0,IF(AH194=0,AQ216,0),0),0),0)</f>
        <v>0</v>
      </c>
      <c r="AR250" s="86">
        <f>IF(Y194=0,IF(Z194=0,IF(AA194=0,AR216,0),0),0)</f>
        <v>0</v>
      </c>
      <c r="AS250" s="86">
        <f>IF(Y194=0,IF(Z194=0,IF(AD194=0,IF(AG194=0,IF(AH194=0,AS216,0),0),0),0),0)</f>
        <v>0</v>
      </c>
      <c r="AT250" s="86">
        <f>IF(Y194=0,IF(Z194=0,IF(AD194=0,AT216,0),0),0)</f>
        <v>0</v>
      </c>
      <c r="AU250" s="86">
        <f>IF(Y194=0,IF(Z194=0,IF(AJ194=0,AU216,0),0),0)</f>
        <v>0</v>
      </c>
      <c r="AV250" s="86">
        <f>IF(Y194=0,IF(Z194=0,AV216,0),0)</f>
        <v>0</v>
      </c>
      <c r="AW250" s="86">
        <f>IF(Y194=0,IF(AB194=0,IF(AE194=0,IF(AK194=0,AW216,0),0),0),0)</f>
        <v>0</v>
      </c>
      <c r="AX250" s="86">
        <f>IF(Y194=0,IF(AB194=0,IF(AE194=0,AX216,0),0),0)</f>
        <v>0</v>
      </c>
      <c r="AY250" s="86">
        <f>IF(Y194=0,IF(AB194=0,IF(AL194=0,AY216,0),0),0)</f>
        <v>0</v>
      </c>
      <c r="AZ250" s="86">
        <f>IF(Y194=0,IF(AB194=0,AZ216,0),0)</f>
        <v>11</v>
      </c>
      <c r="BA250" s="86">
        <f>IF(Y194=0,IF(AF194=0,IF(AM194=0,BA216,0),0),0)</f>
        <v>0</v>
      </c>
      <c r="BB250" s="86">
        <f>IF(Y194=0,IF(AF194=0,BB216,0),0)</f>
        <v>0</v>
      </c>
      <c r="BC250" s="86">
        <f>IF(Y194=0,IF(AN194=0,BC216,0),0)</f>
        <v>0</v>
      </c>
      <c r="BD250" s="86">
        <f>IF(Y194=0,BD216,0)</f>
        <v>0</v>
      </c>
      <c r="BF250" s="114">
        <v>29</v>
      </c>
      <c r="BG250" s="112" t="str">
        <f>IF(OR(Y185=BA185,Z185=BA185),"",IF(OR(AA185=BA185,AB185=BA185),"",IF(OR(AC185=BA185,AD185=BA185),"",IF(OR(AE185=BA185,AF185=BA185),"",IF(OR(AG185=BA185,AH185=BA185),"",IF(OR(AI185=BA185,AJ185=BA185),"",IF(OR(AK185=BA185,AL185=BA185),"",IF(OR(AM185=BA185,AN185=BA185),"",IF(OR(AO185=BA185,AP185=BA185),"",IF(OR(AQ185=BA185,AR185=BA185),"",IF(OR(AS185=BA185,AT185=BA185),"",IF(OR(AU185=BA185,AV185=BA185),"",IF(OR(AW185=BA185,AX185=BA185),"",IF(OR(AY185=BA185,AZ185=BA185),"",BA185))))))))))))))</f>
        <v>とよさん</v>
      </c>
      <c r="BH250" s="67">
        <f>COUNTIF(Y253:BD253,BG250)</f>
        <v>0</v>
      </c>
      <c r="BI250" s="105">
        <f>SUMIF(Y253:BD253,BG250,Y265:BD265)</f>
        <v>0</v>
      </c>
      <c r="BJ250" s="133">
        <f t="shared" si="44"/>
        <v>3</v>
      </c>
      <c r="BK250" s="65">
        <f>RANK(BJ250,BJ222:BJ253)</f>
        <v>23</v>
      </c>
      <c r="BL250" s="65" t="str">
        <f t="shared" si="42"/>
        <v/>
      </c>
    </row>
    <row r="251" spans="2:64" ht="13.5" customHeight="1">
      <c r="B251" s="158"/>
      <c r="C251" s="81"/>
      <c r="D251" s="81"/>
      <c r="E251" s="82"/>
      <c r="F251" s="81"/>
      <c r="G251" s="82"/>
      <c r="H251" s="82"/>
      <c r="I251" s="118"/>
      <c r="J251" s="77" t="s">
        <v>130</v>
      </c>
      <c r="K251" s="202" t="str">
        <f>M185</f>
        <v>―</v>
      </c>
      <c r="L251" s="225"/>
      <c r="M251" s="91" t="str">
        <f>LOOKUP(K252,始祖牛ﾃﾞｰﾀ!$A$6:$A$6335,始祖牛ﾃﾞｰﾀ!$E$6:$E$6335)</f>
        <v>―</v>
      </c>
      <c r="N251" s="83"/>
      <c r="O251" s="83"/>
      <c r="P251" s="83"/>
      <c r="Q251" s="83"/>
      <c r="S251" s="83"/>
      <c r="T251" s="83"/>
      <c r="U251" s="83"/>
      <c r="V251" s="187"/>
      <c r="X251" s="80" t="s">
        <v>129</v>
      </c>
      <c r="Y251" s="86">
        <f>IF(Y202=0,Y217,0)</f>
        <v>0</v>
      </c>
      <c r="Z251" s="86">
        <f>IF(AND(Y202=0,Z202=0),Z217,0)</f>
        <v>0</v>
      </c>
      <c r="AA251" s="86">
        <f>IF(AND(Y202=0,Z202=0),IF(AA202=0,AA217,0),0)</f>
        <v>0</v>
      </c>
      <c r="AB251" s="86">
        <f>IF(AND(Y202=0,AB202=0),AB217,0)</f>
        <v>0</v>
      </c>
      <c r="AC251" s="86">
        <f>IF(Y202=0,IF(Z202=0,IF(AA202=0,AC217,0),0),0)</f>
        <v>0</v>
      </c>
      <c r="AD251" s="86">
        <f>IF(Y202=0,IF(Z202=0,AD217,0),0)</f>
        <v>0</v>
      </c>
      <c r="AE251" s="86">
        <f>IF(Y202=0,IF(AB202=0,AE217,0),0)</f>
        <v>0</v>
      </c>
      <c r="AF251" s="86">
        <f>IF(Y202=0,AF217,0)</f>
        <v>0</v>
      </c>
      <c r="AG251" s="86">
        <f>IF(Y202=0,IF(Z202=0,IF(AA202=0,IF(AC202=0,AG217,0),0),0),0)</f>
        <v>0</v>
      </c>
      <c r="AH251" s="86">
        <f>IF(Y202=0,IF(Z202=0,IF(AA202=0,AH217,0),0),0)</f>
        <v>0</v>
      </c>
      <c r="AI251" s="86">
        <f>IF(Y202=0,IF(Z202=0,IF(AD202=0,AI217,0),0),0)</f>
        <v>0</v>
      </c>
      <c r="AJ251" s="86">
        <f>IF(Y202=0,IF(Z202=0,AJ217,0),0)</f>
        <v>0</v>
      </c>
      <c r="AK251" s="86">
        <f>IF(Y202=0,IF(AB202=0,IF(AE202=0,AK217,0),0),0)</f>
        <v>0</v>
      </c>
      <c r="AL251" s="86">
        <f>IF(Y202=0,IF(AB202=0,AL217,0),0)</f>
        <v>0</v>
      </c>
      <c r="AM251" s="86">
        <f>IF(Y202=0,IF(AF202=0,AM217,0),0)</f>
        <v>0</v>
      </c>
      <c r="AN251" s="86">
        <f>IF(Y217=0,AN217,0)</f>
        <v>0</v>
      </c>
      <c r="AO251" s="86">
        <f>IF(Y202=0,IF(Z202=0,IF(AA202=0,IF(AC202=0,IF(AG202=0,AO217,0),0),0),0),0)</f>
        <v>0</v>
      </c>
      <c r="AP251" s="86">
        <f>IF(Y202=0,IF(Z202=0,IF(AA202=0,IF(AB202=0,AP217,0),0),0),0)</f>
        <v>0</v>
      </c>
      <c r="AQ251" s="86">
        <f>IF(Y202=0,IF(Z202=0,IF(AA202=0,IF(AH202=0,AQ217,0),0),0),0)</f>
        <v>0</v>
      </c>
      <c r="AR251" s="86">
        <f>IF(Y202=0,IF(Z202=0,IF(AA202=0,AR217,0),0),0)</f>
        <v>0</v>
      </c>
      <c r="AS251" s="86">
        <f>IF(Y202=0,IF(Z202=0,IF(AD202=0,IF(AG202=0,IF(AH202=0,AS217,0),0),0),0),0)</f>
        <v>0</v>
      </c>
      <c r="AT251" s="86">
        <f>IF(Y202=0,IF(Z202=0,IF(AD202=0,AT217,0),0),0)</f>
        <v>0</v>
      </c>
      <c r="AU251" s="86">
        <f>IF(Y202=0,IF(Z202=0,IF(AJ202=0,AU217,0),0),0)</f>
        <v>0</v>
      </c>
      <c r="AV251" s="86">
        <f>IF(Y202=0,IF(Z202=0,AV217,0),0)</f>
        <v>0</v>
      </c>
      <c r="AW251" s="86">
        <f>IF(Y202=0,IF(AB202=0,IF(AE202=0,IF(AK202=0,AW217,0),0),0),0)</f>
        <v>0</v>
      </c>
      <c r="AX251" s="86">
        <f>IF(Y202=0,IF(AB202=0,IF(AD202=0,AX217,0),0),0)</f>
        <v>0</v>
      </c>
      <c r="AY251" s="86">
        <f>IF(Y202=0,IF(AB202=0,IF(AL202=0,AY217,0),0),0)</f>
        <v>0</v>
      </c>
      <c r="AZ251" s="86">
        <f>IF(Y202=0,IF(AB202=0,AZ217,0),0)</f>
        <v>0</v>
      </c>
      <c r="BA251" s="86">
        <f>IF(Y202=0,IF(AF202=0,IF(AM202=0,BA217,0),0),0)</f>
        <v>0</v>
      </c>
      <c r="BB251" s="86">
        <f>IF(Y202=0,IF(AF202=0,IF(AM202=0,BB217,0),0),0)</f>
        <v>0</v>
      </c>
      <c r="BC251" s="86">
        <f>IF(Y202=0,IF(AN202=0,BC217,0),0)</f>
        <v>0</v>
      </c>
      <c r="BD251" s="86">
        <f>IF(Y202=0,BD217,0)</f>
        <v>0</v>
      </c>
      <c r="BF251" s="114">
        <v>30</v>
      </c>
      <c r="BG251" s="112" t="str">
        <f>IF(OR(Y185=BB185,Z185=BB185),"",IF(OR(AA185=BB185,AB185=BB185),"",IF(OR(AC185=BB185,AD185=BB185),"",IF(OR(AE185=BB185,AF185=BB185),"",IF(OR(AG185=BB185,AH185=BB185),"",IF(OR(AI185=BB185,AJ185=BB185),"",IF(OR(AK185=BB185,AL185=BB185),"",IF(OR(AM185=BB185,AN185=BB185),"",IF(OR(AO185=BB185,AP185=BB185),"",IF(OR(AQ185=BB185,AR185=BB185),"",IF(OR(AS185=BB185,AT185=BB185),"",IF(OR(AU185=BB185,AV185=BB185),"",IF(OR(AW185=BB185,AX185=BB185),"",IF(OR(AY185=BB185,AZ185=BB185),"",IF(BA185=BB185,"",BB185)))))))))))))))</f>
        <v/>
      </c>
      <c r="BH251" s="67">
        <f>COUNTIF(Y253:BD253,BG251)</f>
        <v>23</v>
      </c>
      <c r="BI251" s="105">
        <f>SUMIF(Y253:BD253,BG251,Y265:BD265)</f>
        <v>0</v>
      </c>
      <c r="BJ251" s="133">
        <f t="shared" si="44"/>
        <v>0</v>
      </c>
      <c r="BK251" s="65">
        <f>RANK(BJ251,BJ222:BJ253)</f>
        <v>24</v>
      </c>
      <c r="BL251" s="65" t="str">
        <f t="shared" si="42"/>
        <v/>
      </c>
    </row>
    <row r="252" spans="2:64" ht="13.5" customHeight="1" thickBot="1">
      <c r="B252" s="176"/>
      <c r="C252" s="161"/>
      <c r="D252" s="162"/>
      <c r="E252" s="161"/>
      <c r="F252" s="162"/>
      <c r="G252" s="161"/>
      <c r="H252" s="161"/>
      <c r="I252" s="177"/>
      <c r="J252" s="224"/>
      <c r="K252" s="198" t="str">
        <f>M184</f>
        <v>＊＊＊＊＊＊</v>
      </c>
      <c r="L252" s="83"/>
      <c r="M252" s="83"/>
      <c r="T252" s="83"/>
      <c r="U252" s="83"/>
      <c r="V252" s="187"/>
      <c r="X252" s="80" t="s">
        <v>130</v>
      </c>
      <c r="Y252" s="86">
        <f>Y218</f>
        <v>0</v>
      </c>
      <c r="Z252" s="86">
        <f>IF(Y218=0,Z218,0)</f>
        <v>0</v>
      </c>
      <c r="AA252" s="86">
        <f>IF(Y218=0,IF(Z218=0,AA218,0),0)</f>
        <v>0</v>
      </c>
      <c r="AB252" s="86">
        <f>IF(Y218=0,AB218,0)</f>
        <v>0</v>
      </c>
      <c r="AC252" s="86">
        <f>IF(Y218=0,IF(Z218=0,IF(AA218=0,AC218,0),0),0)</f>
        <v>0</v>
      </c>
      <c r="AD252" s="86">
        <f>IF(Y218=0,IF(Z218=0,AD218,0),0)</f>
        <v>0</v>
      </c>
      <c r="AE252" s="86">
        <f>IF(Y218=0,IF(AB218=0,AE218,0),0)</f>
        <v>0</v>
      </c>
      <c r="AF252" s="86">
        <f>IF(Y218=0,AF218,0)</f>
        <v>0</v>
      </c>
      <c r="AG252" s="86">
        <f>IF(Y218=0,IF(Z218=0,IF(AA218=0,IF(AC218=0,AG218,0),0),0),0)</f>
        <v>0</v>
      </c>
      <c r="AH252" s="86">
        <f>IF(Y218=0,IF(Z218=0,IF(AA218=0,AH218,0),0),0)</f>
        <v>0</v>
      </c>
      <c r="AI252" s="86">
        <f>IF(Y218=0,IF(Z218=0,IF(AD218=0,AI218,0),0),0)</f>
        <v>0</v>
      </c>
      <c r="AJ252" s="86">
        <f>IF(Y218=0,IF(Z218=0,AJ218,0),0)</f>
        <v>0</v>
      </c>
      <c r="AK252" s="86">
        <f>IF(Y218=0,IF(AB218=0,IF(AE218=0,AK218,0),0),0)</f>
        <v>0</v>
      </c>
      <c r="AL252" s="86">
        <f>IF(Y218=0,IF(AB218=0,AL218,0),0)</f>
        <v>0</v>
      </c>
      <c r="AM252" s="86">
        <f>IF(Y218=0,IF(AF218=0,AM218,0),0)</f>
        <v>0</v>
      </c>
      <c r="AN252" s="86">
        <f>IF(Y218=0,AN218,0)</f>
        <v>0</v>
      </c>
      <c r="AO252" s="86">
        <f>IF(Y218=0,IF(Z218=0,IF(AA218=0,IF(AC218=0,IF(AG218=0,AO218,0),0),0),0),0)</f>
        <v>0</v>
      </c>
      <c r="AP252" s="86">
        <f>IF(Y218=0,IF(Z218=0,IF(AA218=0,IF(AB218=0,AP218,0),0),0),0)</f>
        <v>0</v>
      </c>
      <c r="AQ252" s="86">
        <f>IF(Y218=0,IF(Z218=0,IF(AA218=0,IF(AH218=0,AQ218,0),0),0),0)</f>
        <v>0</v>
      </c>
      <c r="AR252" s="86">
        <f>IF(Y218=0,IF(Z218=0,IF(AA218=0,AR218,0),0),0)</f>
        <v>0</v>
      </c>
      <c r="AS252" s="86">
        <f>IF(Y218=0,IF(Z218=0,IF(AD218=0,IF(AG218=0,IF(AH218=0,AS218,0),0),0),0),0)</f>
        <v>0</v>
      </c>
      <c r="AT252" s="86">
        <f>IF(Y218=0,IF(Z218=0,IF(AD218=0,AT218,0),0),0)</f>
        <v>0</v>
      </c>
      <c r="AU252" s="86">
        <f>IF(Y218=0,IF(Z218=0,IF(AJ218=0,AU218,0),0),0)</f>
        <v>0</v>
      </c>
      <c r="AV252" s="86">
        <f>IF(Y218=0,IF(Z218=0,AV218,0),0)</f>
        <v>0</v>
      </c>
      <c r="AW252" s="86">
        <f>IF(Y218=0,IF(AB218=0,IF(AE218=0,IF(AK218=0,AW218,0),0),0),0)</f>
        <v>0</v>
      </c>
      <c r="AX252" s="86">
        <f>IF(Y218=0,IF(AB218=0,IF(AD218=0,AX218,0),0),0)</f>
        <v>0</v>
      </c>
      <c r="AY252" s="86">
        <f>IF(Y218=0,IF(AB218=0,IF(AL218=0,AY218,0),0),0)</f>
        <v>0</v>
      </c>
      <c r="AZ252" s="86">
        <f>IF(Y218=0,IF(AB218=0,AZ218,0),0)</f>
        <v>0</v>
      </c>
      <c r="BA252" s="86">
        <f>IF(Y218=0,IF(AF218=0,IF(AM218=0,BA218,0),0),0)</f>
        <v>0</v>
      </c>
      <c r="BB252" s="86">
        <f>IF(Y218=0,IF(AF218=0,BB218,0),0)</f>
        <v>0</v>
      </c>
      <c r="BC252" s="86">
        <f>IF(Y218=0,IF(AN218=0,BC218,0),0)</f>
        <v>0</v>
      </c>
      <c r="BD252" s="86">
        <f>IF(Y218=0,BD218,0)</f>
        <v>0</v>
      </c>
      <c r="BF252" s="114">
        <v>31</v>
      </c>
      <c r="BG252" s="112" t="str">
        <f>IF(OR(Y185=BC185,Z185=BC185),"",IF(OR(AA185=BC185,AB185=BC185),"",IF(OR(AC185=BC185,AD185=BC185),"",IF(OR(AE185=BC185,AF185=BC185),"",IF(OR(AG185=BC185,AH185=BC185),"",IF(OR(AI185=BC185,AJ185=BC185),"",IF(OR(AK185=BC185,AL185=BC185),"",IF(OR(AM185=BC185,AN185=BC185),"",IF(OR(AO185=BC185,AP185=BC185),"",IF(OR(AQ185=BC185,AR185=BC185),"",IF(OR(AS185=BC185,AT185=BC185),"",IF(OR(AU185=BC185,AV185=BC185),"",IF(OR(AW185=BC185,AX185=BC185),"",IF(OR(AY185=BC185,AZ185=BC185),"",IF(OR(BA185=BC185,BB185=BC185),"",BC185)))))))))))))))</f>
        <v/>
      </c>
      <c r="BH252" s="67">
        <f>COUNTIF(Y253:BD253,BG252)</f>
        <v>23</v>
      </c>
      <c r="BI252" s="105">
        <f>SUMIF(Y253:BD253,BG252,Y265:BD265)</f>
        <v>0</v>
      </c>
      <c r="BJ252" s="133">
        <f t="shared" si="44"/>
        <v>0</v>
      </c>
      <c r="BK252" s="65">
        <f>RANK(BJ252,BJ222:BJ253)</f>
        <v>24</v>
      </c>
      <c r="BL252" s="65" t="str">
        <f t="shared" si="42"/>
        <v/>
      </c>
    </row>
    <row r="253" spans="2:64" ht="13.5" customHeight="1">
      <c r="R253" s="179"/>
      <c r="T253" s="83"/>
      <c r="U253" s="83"/>
      <c r="V253" s="187"/>
      <c r="W253" s="106"/>
      <c r="X253" s="72"/>
      <c r="Y253" s="73" t="str">
        <f t="shared" ref="Y253:BD253" si="45">IF(SUM(Y222:Y252)&gt;0,Y185,"")</f>
        <v/>
      </c>
      <c r="Z253" s="73" t="str">
        <f t="shared" si="45"/>
        <v/>
      </c>
      <c r="AA253" s="73" t="str">
        <f t="shared" si="45"/>
        <v>きたぐに７の８</v>
      </c>
      <c r="AB253" s="73" t="str">
        <f t="shared" si="45"/>
        <v/>
      </c>
      <c r="AC253" s="73" t="str">
        <f t="shared" si="45"/>
        <v/>
      </c>
      <c r="AD253" s="73" t="str">
        <f t="shared" si="45"/>
        <v/>
      </c>
      <c r="AE253" s="73" t="str">
        <f t="shared" si="45"/>
        <v/>
      </c>
      <c r="AF253" s="73" t="str">
        <f t="shared" si="45"/>
        <v>だい２０ひらしげ</v>
      </c>
      <c r="AG253" s="73" t="str">
        <f t="shared" si="45"/>
        <v>だい１４しげる</v>
      </c>
      <c r="AH253" s="73" t="str">
        <f t="shared" si="45"/>
        <v>はるみ</v>
      </c>
      <c r="AI253" s="73" t="str">
        <f t="shared" si="45"/>
        <v>だい２０ひらしげ</v>
      </c>
      <c r="AJ253" s="73" t="str">
        <f t="shared" si="45"/>
        <v/>
      </c>
      <c r="AK253" s="73" t="str">
        <f t="shared" si="45"/>
        <v/>
      </c>
      <c r="AL253" s="73" t="str">
        <f t="shared" si="45"/>
        <v>だい７いとざくら</v>
      </c>
      <c r="AM253" s="73" t="str">
        <f t="shared" si="45"/>
        <v/>
      </c>
      <c r="AN253" s="73" t="str">
        <f t="shared" si="45"/>
        <v/>
      </c>
      <c r="AO253" s="73" t="str">
        <f t="shared" si="45"/>
        <v/>
      </c>
      <c r="AP253" s="73" t="str">
        <f t="shared" si="45"/>
        <v/>
      </c>
      <c r="AQ253" s="73" t="str">
        <f t="shared" si="45"/>
        <v/>
      </c>
      <c r="AR253" s="73" t="str">
        <f t="shared" si="45"/>
        <v/>
      </c>
      <c r="AS253" s="73" t="str">
        <f t="shared" si="45"/>
        <v/>
      </c>
      <c r="AT253" s="73" t="str">
        <f t="shared" si="45"/>
        <v/>
      </c>
      <c r="AU253" s="73" t="str">
        <f t="shared" si="45"/>
        <v/>
      </c>
      <c r="AV253" s="73" t="str">
        <f t="shared" si="45"/>
        <v/>
      </c>
      <c r="AW253" s="73" t="str">
        <f t="shared" si="45"/>
        <v/>
      </c>
      <c r="AX253" s="73" t="str">
        <f t="shared" si="45"/>
        <v/>
      </c>
      <c r="AY253" s="73" t="str">
        <f t="shared" si="45"/>
        <v>だい１４しげる</v>
      </c>
      <c r="AZ253" s="73" t="str">
        <f t="shared" si="45"/>
        <v>はるみ</v>
      </c>
      <c r="BA253" s="73" t="str">
        <f t="shared" si="45"/>
        <v/>
      </c>
      <c r="BB253" s="73" t="str">
        <f t="shared" si="45"/>
        <v/>
      </c>
      <c r="BC253" s="73" t="str">
        <f t="shared" si="45"/>
        <v>けだか</v>
      </c>
      <c r="BD253" s="73" t="str">
        <f t="shared" si="45"/>
        <v/>
      </c>
      <c r="BF253" s="213">
        <v>32</v>
      </c>
      <c r="BG253" s="75" t="str">
        <f>IF(OR(Y185=BD185,Z185=BD185),"",IF(OR(AA185=BD185,AB185=BD185),"",IF(OR(AC185=BD185,AD185=BD185),"",IF(OR(AE185=BD185,AF185=BD185),"",IF(OR(AG185=BD185,AH185=BD185),"",IF(OR(AI185=BD185,AJ185=BD185),"",IF(OR(AK185=BD185,AL185=BD185),"",IF(OR(AM185=BD185,AN185=BD185),"",IF(OR(AO185=BD185,AP185=BD185),"",IF(OR(AQ185=BD185,AR185=BD185),"",IF(OR(AS185=BD185,AT185=BD185),"",IF(OR(AU185=BD185,AV185=BD185),"",IF(OR(AW185=BD185,AX185=BD185),"",IF(OR(AY185=BD185,AZ185=BD185),"",IF(OR(BA185=BD185,BB185=BD185),"",IF(BC185=BD185,"",BD185))))))))))))))))</f>
        <v>とよかわ</v>
      </c>
      <c r="BH253" s="67">
        <f>COUNTIF(Y253:BD253,BG253)</f>
        <v>0</v>
      </c>
      <c r="BI253" s="105">
        <f>SUMIF(Y253:BD253,BG253,Y265:BD265)</f>
        <v>0</v>
      </c>
      <c r="BJ253" s="133">
        <f t="shared" si="44"/>
        <v>0</v>
      </c>
      <c r="BK253" s="65">
        <f>RANK(BJ253,BJ222:BJ253)</f>
        <v>24</v>
      </c>
      <c r="BL253" s="65" t="str">
        <f t="shared" si="42"/>
        <v/>
      </c>
    </row>
    <row r="254" spans="2:64" ht="13.5" customHeight="1">
      <c r="B254" s="500" t="s">
        <v>150</v>
      </c>
      <c r="C254" s="500"/>
      <c r="D254" s="445" t="s">
        <v>151</v>
      </c>
      <c r="E254" s="445" t="str">
        <f ca="1">IF(E255="","",LOOKUP(E255,始祖牛ﾃﾞｰﾀ!$A$6:$A$6335,始祖牛ﾃﾞｰﾀ!$B$6:$B$6335))</f>
        <v>北国７の８</v>
      </c>
      <c r="F254" s="445" t="s">
        <v>152</v>
      </c>
      <c r="G254" s="445" t="str">
        <f ca="1">IF(G255="","",LOOKUP(G255,始祖牛ﾃﾞｰﾀ!$A$6:$A$6335,始祖牛ﾃﾞｰﾀ!$B$6:$B$6335))</f>
        <v>第２０平茂</v>
      </c>
      <c r="H254" s="445" t="s">
        <v>153</v>
      </c>
      <c r="I254" s="445" t="str">
        <f ca="1">IF(I255="","",LOOKUP(I255,始祖牛ﾃﾞｰﾀ!$A$6:$A$6335,始祖牛ﾃﾞｰﾀ!$B$6:$B$6335))</f>
        <v>第７糸桜</v>
      </c>
      <c r="J254" s="445" t="s">
        <v>154</v>
      </c>
      <c r="K254" s="445" t="str">
        <f ca="1">IF(K255="","",LOOKUP(K255,始祖牛ﾃﾞｰﾀ!$A$6:$A$6335,始祖牛ﾃﾞｰﾀ!$B$6:$B$6335))</f>
        <v>晴美</v>
      </c>
      <c r="L254" s="445" t="s">
        <v>155</v>
      </c>
      <c r="M254" s="445" t="str">
        <f ca="1">IF(M255="","",LOOKUP(M255,始祖牛ﾃﾞｰﾀ!$A$6:$A$6335,始祖牛ﾃﾞｰﾀ!$B$6:$B$6335))</f>
        <v>第１４茂</v>
      </c>
      <c r="N254" s="179"/>
      <c r="O254" s="179"/>
      <c r="P254" s="179"/>
      <c r="Q254" s="179"/>
      <c r="R254" s="83"/>
      <c r="S254" s="179"/>
      <c r="T254" s="83"/>
      <c r="U254" s="83"/>
      <c r="V254" s="187"/>
      <c r="W254" s="106"/>
      <c r="X254" s="72" t="s">
        <v>147</v>
      </c>
      <c r="Y254" s="90" t="str">
        <f>IF(Y253="","",LOOKUP(Y253,始祖牛ﾃﾞｰﾀ!$A$6:$A$6335,始祖牛ﾃﾞｰﾀ!$C$6:$C$6335))</f>
        <v/>
      </c>
      <c r="Z254" s="90" t="str">
        <f>IF(Z253="","",LOOKUP(Z253,始祖牛ﾃﾞｰﾀ!$A$6:$A$6335,始祖牛ﾃﾞｰﾀ!$C$6:$C$6335))</f>
        <v/>
      </c>
      <c r="AA254" s="90">
        <f>IF(AA253="","",LOOKUP(AA253,始祖牛ﾃﾞｰﾀ!$A$6:$A$6335,始祖牛ﾃﾞｰﾀ!$C$6:$C$6335))</f>
        <v>0.7</v>
      </c>
      <c r="AB254" s="90" t="str">
        <f>IF(AB253="","",LOOKUP(AB253,始祖牛ﾃﾞｰﾀ!$A$6:$A$6335,始祖牛ﾃﾞｰﾀ!$C$6:$C$6335))</f>
        <v/>
      </c>
      <c r="AC254" s="90" t="str">
        <f>IF(AC253="","",LOOKUP(AC253,始祖牛ﾃﾞｰﾀ!$A$6:$A$6335,始祖牛ﾃﾞｰﾀ!$C$6:$C$6335))</f>
        <v/>
      </c>
      <c r="AD254" s="90" t="str">
        <f>IF(AD253="","",LOOKUP(AD253,始祖牛ﾃﾞｰﾀ!$A$6:$A$6335,始祖牛ﾃﾞｰﾀ!$C$6:$C$6335))</f>
        <v/>
      </c>
      <c r="AE254" s="90" t="str">
        <f>IF(AE253="","",LOOKUP(AE253,始祖牛ﾃﾞｰﾀ!$A$6:$A$6335,始祖牛ﾃﾞｰﾀ!$C$6:$C$6335))</f>
        <v/>
      </c>
      <c r="AF254" s="90">
        <f>IF(AF253="","",LOOKUP(AF253,始祖牛ﾃﾞｰﾀ!$A$6:$A$6335,始祖牛ﾃﾞｰﾀ!$C$6:$C$6335))</f>
        <v>28.125</v>
      </c>
      <c r="AG254" s="90">
        <f>IF(AG253="","",LOOKUP(AG253,始祖牛ﾃﾞｰﾀ!$A$6:$A$6335,始祖牛ﾃﾞｰﾀ!$C$6:$C$6335))</f>
        <v>0</v>
      </c>
      <c r="AH254" s="90">
        <f>IF(AH253="","",LOOKUP(AH253,始祖牛ﾃﾞｰﾀ!$A$6:$A$6335,始祖牛ﾃﾞｰﾀ!$C$6:$C$6335))</f>
        <v>0</v>
      </c>
      <c r="AI254" s="90">
        <f>IF(AI253="","",LOOKUP(AI253,始祖牛ﾃﾞｰﾀ!$A$6:$A$6335,始祖牛ﾃﾞｰﾀ!$C$6:$C$6335))</f>
        <v>28.125</v>
      </c>
      <c r="AJ254" s="90" t="str">
        <f>IF(AJ253="","",LOOKUP(AJ253,始祖牛ﾃﾞｰﾀ!$A$6:$A$6335,始祖牛ﾃﾞｰﾀ!$C$6:$C$6335))</f>
        <v/>
      </c>
      <c r="AK254" s="90" t="str">
        <f>IF(AK253="","",LOOKUP(AK253,始祖牛ﾃﾞｰﾀ!$A$6:$A$6335,始祖牛ﾃﾞｰﾀ!$C$6:$C$6335))</f>
        <v/>
      </c>
      <c r="AL254" s="90">
        <f>IF(AL253="","",LOOKUP(AL253,始祖牛ﾃﾞｰﾀ!$A$6:$A$6335,始祖牛ﾃﾞｰﾀ!$C$6:$C$6335))</f>
        <v>0</v>
      </c>
      <c r="AM254" s="90" t="str">
        <f>IF(AM253="","",LOOKUP(AM253,始祖牛ﾃﾞｰﾀ!$A$6:$A$6335,始祖牛ﾃﾞｰﾀ!$C$6:$C$6335))</f>
        <v/>
      </c>
      <c r="AN254" s="90" t="str">
        <f>IF(AN253="","",LOOKUP(AN253,始祖牛ﾃﾞｰﾀ!$A$6:$A$6335,始祖牛ﾃﾞｰﾀ!$C$6:$C$6335))</f>
        <v/>
      </c>
      <c r="AO254" s="90" t="str">
        <f>IF(AO253="","",LOOKUP(AO253,始祖牛ﾃﾞｰﾀ!$A$6:$A$6335,始祖牛ﾃﾞｰﾀ!$C$6:$C$6335))</f>
        <v/>
      </c>
      <c r="AP254" s="90" t="str">
        <f>IF(AP253="","",LOOKUP(AP253,始祖牛ﾃﾞｰﾀ!$A$6:$A$6335,始祖牛ﾃﾞｰﾀ!$C$6:$C$6335))</f>
        <v/>
      </c>
      <c r="AQ254" s="90" t="str">
        <f>IF(AQ253="","",LOOKUP(AQ253,始祖牛ﾃﾞｰﾀ!$A$6:$A$6335,始祖牛ﾃﾞｰﾀ!$C$6:$C$6335))</f>
        <v/>
      </c>
      <c r="AR254" s="90" t="str">
        <f>IF(AR253="","",LOOKUP(AR253,始祖牛ﾃﾞｰﾀ!$A$6:$A$6335,始祖牛ﾃﾞｰﾀ!$C$6:$C$6335))</f>
        <v/>
      </c>
      <c r="AS254" s="90" t="str">
        <f>IF(AS253="","",LOOKUP(AS253,始祖牛ﾃﾞｰﾀ!$A$6:$A$6335,始祖牛ﾃﾞｰﾀ!$C$6:$C$6335))</f>
        <v/>
      </c>
      <c r="AT254" s="90" t="str">
        <f>IF(AT253="","",LOOKUP(AT253,始祖牛ﾃﾞｰﾀ!$A$6:$A$6335,始祖牛ﾃﾞｰﾀ!$C$6:$C$6335))</f>
        <v/>
      </c>
      <c r="AU254" s="90" t="str">
        <f>IF(AU253="","",LOOKUP(AU253,始祖牛ﾃﾞｰﾀ!$A$6:$A$6335,始祖牛ﾃﾞｰﾀ!$C$6:$C$6335))</f>
        <v/>
      </c>
      <c r="AV254" s="90" t="str">
        <f>IF(AV253="","",LOOKUP(AV253,始祖牛ﾃﾞｰﾀ!$A$6:$A$6335,始祖牛ﾃﾞｰﾀ!$C$6:$C$6335))</f>
        <v/>
      </c>
      <c r="AW254" s="90" t="str">
        <f>IF(AW253="","",LOOKUP(AW253,始祖牛ﾃﾞｰﾀ!$A$6:$A$6335,始祖牛ﾃﾞｰﾀ!$C$6:$C$6335))</f>
        <v/>
      </c>
      <c r="AX254" s="90" t="str">
        <f>IF(AX253="","",LOOKUP(AX253,始祖牛ﾃﾞｰﾀ!$A$6:$A$6335,始祖牛ﾃﾞｰﾀ!$C$6:$C$6335))</f>
        <v/>
      </c>
      <c r="AY254" s="90">
        <f>IF(AY253="","",LOOKUP(AY253,始祖牛ﾃﾞｰﾀ!$A$6:$A$6335,始祖牛ﾃﾞｰﾀ!$C$6:$C$6335))</f>
        <v>0</v>
      </c>
      <c r="AZ254" s="90">
        <f>IF(AZ253="","",LOOKUP(AZ253,始祖牛ﾃﾞｰﾀ!$A$6:$A$6335,始祖牛ﾃﾞｰﾀ!$C$6:$C$6335))</f>
        <v>0</v>
      </c>
      <c r="BA254" s="90" t="str">
        <f>IF(BA253="","",LOOKUP(BA253,始祖牛ﾃﾞｰﾀ!$A$6:$A$6335,始祖牛ﾃﾞｰﾀ!$C$6:$C$6335))</f>
        <v/>
      </c>
      <c r="BB254" s="90" t="str">
        <f>IF(BB253="","",LOOKUP(BB253,始祖牛ﾃﾞｰﾀ!$A$6:$A$6335,始祖牛ﾃﾞｰﾀ!$C$6:$C$6335))</f>
        <v/>
      </c>
      <c r="BC254" s="90">
        <f>IF(BC253="","",LOOKUP(BC253,始祖牛ﾃﾞｰﾀ!$A$6:$A$6335,始祖牛ﾃﾞｰﾀ!$C$6:$C$6335))</f>
        <v>0</v>
      </c>
      <c r="BD254" s="90" t="str">
        <f>IF(BD253="","",LOOKUP(BD253,始祖牛ﾃﾞｰﾀ!$A$6:$A$6335,始祖牛ﾃﾞｰﾀ!$C$6:$C$6335))</f>
        <v/>
      </c>
    </row>
    <row r="255" spans="2:64" ht="13.5" customHeight="1">
      <c r="B255" s="75"/>
      <c r="C255" s="212"/>
      <c r="D255" s="134"/>
      <c r="E255" s="89" t="str">
        <f ca="1">IF(ISNUMBER(BF256),OFFSET(BG221,BF256,0),"")</f>
        <v>きたぐに７の８</v>
      </c>
      <c r="F255" s="221"/>
      <c r="G255" s="89" t="str">
        <f ca="1">IF(ISNUMBER(BF257),OFFSET(BG221,BF257,0),"")</f>
        <v>だい２０ひらしげ</v>
      </c>
      <c r="H255" s="221"/>
      <c r="I255" s="89" t="str">
        <f ca="1">IF(ISNUMBER(BF258),OFFSET(BG221,BF258,0),"")</f>
        <v>だい７いとざくら</v>
      </c>
      <c r="J255" s="221"/>
      <c r="K255" s="89" t="str">
        <f ca="1">IF(ISNUMBER(BF259),OFFSET(BG221,BF259,0),"")</f>
        <v>はるみ</v>
      </c>
      <c r="L255" s="221"/>
      <c r="M255" s="89" t="str">
        <f ca="1">IF(ISNUMBER(BF260),OFFSET(BG221,BF260,0),"")</f>
        <v>だい１４しげる</v>
      </c>
      <c r="N255" s="83"/>
      <c r="O255" s="83"/>
      <c r="P255" s="83"/>
      <c r="Q255" s="83"/>
      <c r="R255" s="74"/>
      <c r="S255" s="83"/>
      <c r="T255" s="83"/>
      <c r="U255" s="83"/>
      <c r="V255" s="187"/>
      <c r="X255" s="72" t="s">
        <v>148</v>
      </c>
      <c r="Y255" s="72">
        <f t="shared" ref="Y255:BD255" si="46">SUMIF(Y222:Y252,2,Y222:Y252)</f>
        <v>0</v>
      </c>
      <c r="Z255" s="72">
        <f t="shared" si="46"/>
        <v>0</v>
      </c>
      <c r="AA255" s="72">
        <f t="shared" si="46"/>
        <v>0</v>
      </c>
      <c r="AB255" s="72">
        <f t="shared" si="46"/>
        <v>0</v>
      </c>
      <c r="AC255" s="72">
        <f t="shared" si="46"/>
        <v>0</v>
      </c>
      <c r="AD255" s="72">
        <f t="shared" si="46"/>
        <v>0</v>
      </c>
      <c r="AE255" s="72">
        <f t="shared" si="46"/>
        <v>0</v>
      </c>
      <c r="AF255" s="72">
        <f t="shared" si="46"/>
        <v>0</v>
      </c>
      <c r="AG255" s="72">
        <f t="shared" si="46"/>
        <v>0</v>
      </c>
      <c r="AH255" s="72">
        <f t="shared" si="46"/>
        <v>0</v>
      </c>
      <c r="AI255" s="72">
        <f t="shared" si="46"/>
        <v>0</v>
      </c>
      <c r="AJ255" s="72">
        <f t="shared" si="46"/>
        <v>0</v>
      </c>
      <c r="AK255" s="72">
        <f t="shared" si="46"/>
        <v>0</v>
      </c>
      <c r="AL255" s="72">
        <f t="shared" si="46"/>
        <v>0</v>
      </c>
      <c r="AM255" s="72">
        <f t="shared" si="46"/>
        <v>0</v>
      </c>
      <c r="AN255" s="72">
        <f t="shared" si="46"/>
        <v>0</v>
      </c>
      <c r="AO255" s="72">
        <f t="shared" si="46"/>
        <v>0</v>
      </c>
      <c r="AP255" s="72">
        <f t="shared" si="46"/>
        <v>0</v>
      </c>
      <c r="AQ255" s="72">
        <f t="shared" si="46"/>
        <v>0</v>
      </c>
      <c r="AR255" s="72">
        <f t="shared" si="46"/>
        <v>0</v>
      </c>
      <c r="AS255" s="72">
        <f t="shared" si="46"/>
        <v>0</v>
      </c>
      <c r="AT255" s="72">
        <f t="shared" si="46"/>
        <v>0</v>
      </c>
      <c r="AU255" s="72">
        <f t="shared" si="46"/>
        <v>0</v>
      </c>
      <c r="AV255" s="72">
        <f t="shared" si="46"/>
        <v>0</v>
      </c>
      <c r="AW255" s="72">
        <f t="shared" si="46"/>
        <v>0</v>
      </c>
      <c r="AX255" s="72">
        <f t="shared" si="46"/>
        <v>0</v>
      </c>
      <c r="AY255" s="72">
        <f t="shared" si="46"/>
        <v>0</v>
      </c>
      <c r="AZ255" s="72">
        <f t="shared" si="46"/>
        <v>0</v>
      </c>
      <c r="BA255" s="72">
        <f t="shared" si="46"/>
        <v>0</v>
      </c>
      <c r="BB255" s="72">
        <f t="shared" si="46"/>
        <v>0</v>
      </c>
      <c r="BC255" s="72">
        <f t="shared" si="46"/>
        <v>0</v>
      </c>
      <c r="BD255" s="72">
        <f t="shared" si="46"/>
        <v>0</v>
      </c>
      <c r="BF255" s="111" t="s">
        <v>149</v>
      </c>
      <c r="BH255" s="99" t="s">
        <v>12</v>
      </c>
    </row>
    <row r="256" spans="2:64" ht="13.5" customHeight="1">
      <c r="B256" s="75" t="s">
        <v>158</v>
      </c>
      <c r="C256" s="78" t="s">
        <v>159</v>
      </c>
      <c r="D256" s="134"/>
      <c r="E256" s="181">
        <f ca="1">IF(E255="",0,LOOKUP(E255,始祖牛ﾃﾞｰﾀ!$A$6:$A$6335,始祖牛ﾃﾞｰﾀ!$C$6:$C$6335))</f>
        <v>0.7</v>
      </c>
      <c r="F256" s="134"/>
      <c r="G256" s="181">
        <f ca="1">IF(G255="",0,LOOKUP(G255,始祖牛ﾃﾞｰﾀ!$A$6:$A$6335,始祖牛ﾃﾞｰﾀ!$C$6:$C$6335))</f>
        <v>28.125</v>
      </c>
      <c r="H256" s="134"/>
      <c r="I256" s="181">
        <f ca="1">IF(I255="",0,LOOKUP(I255,始祖牛ﾃﾞｰﾀ!$A$6:$A$6335,始祖牛ﾃﾞｰﾀ!$C$6:$C$6335))</f>
        <v>0</v>
      </c>
      <c r="J256" s="134"/>
      <c r="K256" s="181">
        <f ca="1">IF(K255="",0,LOOKUP(K255,始祖牛ﾃﾞｰﾀ!$A$6:$A$6335,始祖牛ﾃﾞｰﾀ!$C$6:$C$6335))</f>
        <v>0</v>
      </c>
      <c r="L256" s="134"/>
      <c r="M256" s="181">
        <f ca="1">IF(M255="",0,LOOKUP(M255,始祖牛ﾃﾞｰﾀ!$A$6:$A$6335,始祖牛ﾃﾞｰﾀ!$C$6:$C$6335))</f>
        <v>0</v>
      </c>
      <c r="N256" s="74"/>
      <c r="O256" s="74"/>
      <c r="P256" s="74"/>
      <c r="Q256" s="74"/>
      <c r="R256" s="64"/>
      <c r="S256" s="74"/>
      <c r="T256" s="83"/>
      <c r="U256" s="83"/>
      <c r="V256" s="187"/>
      <c r="X256" s="72" t="s">
        <v>156</v>
      </c>
      <c r="Y256" s="72">
        <f t="shared" ref="Y256:BD256" si="47">SUMIF(Y222:Y252,3,Y222:Y252)</f>
        <v>0</v>
      </c>
      <c r="Z256" s="72">
        <f t="shared" si="47"/>
        <v>0</v>
      </c>
      <c r="AA256" s="72">
        <f t="shared" si="47"/>
        <v>0</v>
      </c>
      <c r="AB256" s="72">
        <f t="shared" si="47"/>
        <v>0</v>
      </c>
      <c r="AC256" s="72">
        <f t="shared" si="47"/>
        <v>0</v>
      </c>
      <c r="AD256" s="72">
        <f t="shared" si="47"/>
        <v>0</v>
      </c>
      <c r="AE256" s="72">
        <f t="shared" si="47"/>
        <v>0</v>
      </c>
      <c r="AF256" s="72">
        <f t="shared" si="47"/>
        <v>0</v>
      </c>
      <c r="AG256" s="72">
        <f t="shared" si="47"/>
        <v>0</v>
      </c>
      <c r="AH256" s="72">
        <f t="shared" si="47"/>
        <v>0</v>
      </c>
      <c r="AI256" s="72">
        <f t="shared" si="47"/>
        <v>0</v>
      </c>
      <c r="AJ256" s="72">
        <f t="shared" si="47"/>
        <v>0</v>
      </c>
      <c r="AK256" s="72">
        <f t="shared" si="47"/>
        <v>0</v>
      </c>
      <c r="AL256" s="72">
        <f t="shared" si="47"/>
        <v>0</v>
      </c>
      <c r="AM256" s="72">
        <f t="shared" si="47"/>
        <v>0</v>
      </c>
      <c r="AN256" s="72">
        <f t="shared" si="47"/>
        <v>0</v>
      </c>
      <c r="AO256" s="72">
        <f t="shared" si="47"/>
        <v>0</v>
      </c>
      <c r="AP256" s="72">
        <f t="shared" si="47"/>
        <v>0</v>
      </c>
      <c r="AQ256" s="72">
        <f t="shared" si="47"/>
        <v>0</v>
      </c>
      <c r="AR256" s="72">
        <f t="shared" si="47"/>
        <v>0</v>
      </c>
      <c r="AS256" s="72">
        <f t="shared" si="47"/>
        <v>0</v>
      </c>
      <c r="AT256" s="72">
        <f t="shared" si="47"/>
        <v>0</v>
      </c>
      <c r="AU256" s="72">
        <f t="shared" si="47"/>
        <v>0</v>
      </c>
      <c r="AV256" s="72">
        <f t="shared" si="47"/>
        <v>0</v>
      </c>
      <c r="AW256" s="72">
        <f t="shared" si="47"/>
        <v>0</v>
      </c>
      <c r="AX256" s="72">
        <f t="shared" si="47"/>
        <v>0</v>
      </c>
      <c r="AY256" s="72">
        <f t="shared" si="47"/>
        <v>0</v>
      </c>
      <c r="AZ256" s="72">
        <f t="shared" si="47"/>
        <v>0</v>
      </c>
      <c r="BA256" s="72">
        <f t="shared" si="47"/>
        <v>0</v>
      </c>
      <c r="BB256" s="72">
        <f t="shared" si="47"/>
        <v>0</v>
      </c>
      <c r="BC256" s="72">
        <f t="shared" si="47"/>
        <v>0</v>
      </c>
      <c r="BD256" s="72">
        <f t="shared" si="47"/>
        <v>0</v>
      </c>
      <c r="BF256" s="65">
        <f>MATCH(1,BL222:BL253,0)</f>
        <v>3</v>
      </c>
      <c r="BG256" s="89" t="str">
        <f ca="1">IF(ISNUMBER(BF256),OFFSET(BG221,BF256,0),"")</f>
        <v>きたぐに７の８</v>
      </c>
      <c r="BH256" s="65">
        <v>1</v>
      </c>
    </row>
    <row r="257" spans="2:61" ht="13.5" customHeight="1">
      <c r="B257" s="203" t="s">
        <v>161</v>
      </c>
      <c r="C257" s="92">
        <v>25</v>
      </c>
      <c r="D257" s="219">
        <f ca="1">(SUMIF(Y253:BD253,E255,Y255:BD255))/2</f>
        <v>0</v>
      </c>
      <c r="E257" s="65">
        <f ca="1">C257*D257*(1+E256/100)</f>
        <v>0</v>
      </c>
      <c r="F257" s="219">
        <f ca="1">(SUMIF(Y253:BD253,G255,Y255:BD255))/2</f>
        <v>0</v>
      </c>
      <c r="G257" s="65">
        <f ca="1">C257*F257*(1+G256/100)</f>
        <v>0</v>
      </c>
      <c r="H257" s="219">
        <f ca="1">(SUMIF(Y253:BD253,I255,Y255:BD255))/2</f>
        <v>0</v>
      </c>
      <c r="I257" s="65">
        <f ca="1">C257*H257*(1+I256/100)</f>
        <v>0</v>
      </c>
      <c r="J257" s="219">
        <f ca="1">(SUMIF(Y253:BD253,K255,Y255:BD255))/2</f>
        <v>0</v>
      </c>
      <c r="K257" s="65">
        <f ca="1">C257*J257*(1+K256/100)</f>
        <v>0</v>
      </c>
      <c r="L257" s="219">
        <f ca="1">(SUMIF(Y253:BD253,M255,Y255:BD255))/2</f>
        <v>0</v>
      </c>
      <c r="M257" s="65">
        <f ca="1">C257*L257*(1+M256/100)</f>
        <v>0</v>
      </c>
      <c r="N257" s="64"/>
      <c r="O257" s="64"/>
      <c r="P257" s="64"/>
      <c r="Q257" s="64"/>
      <c r="R257" s="64"/>
      <c r="S257" s="64"/>
      <c r="T257" s="83"/>
      <c r="U257" s="83"/>
      <c r="V257" s="187"/>
      <c r="X257" s="72" t="s">
        <v>157</v>
      </c>
      <c r="Y257" s="72">
        <f t="shared" ref="Y257:BD257" si="48">SUMIF(Y222:Y252,4,Y222:Y252)</f>
        <v>0</v>
      </c>
      <c r="Z257" s="72">
        <f t="shared" si="48"/>
        <v>0</v>
      </c>
      <c r="AA257" s="72">
        <f t="shared" si="48"/>
        <v>0</v>
      </c>
      <c r="AB257" s="72">
        <f t="shared" si="48"/>
        <v>0</v>
      </c>
      <c r="AC257" s="72">
        <f t="shared" si="48"/>
        <v>0</v>
      </c>
      <c r="AD257" s="72">
        <f t="shared" si="48"/>
        <v>0</v>
      </c>
      <c r="AE257" s="72">
        <f t="shared" si="48"/>
        <v>0</v>
      </c>
      <c r="AF257" s="72">
        <f t="shared" si="48"/>
        <v>0</v>
      </c>
      <c r="AG257" s="72">
        <f t="shared" si="48"/>
        <v>0</v>
      </c>
      <c r="AH257" s="72">
        <f t="shared" si="48"/>
        <v>0</v>
      </c>
      <c r="AI257" s="72">
        <f t="shared" si="48"/>
        <v>0</v>
      </c>
      <c r="AJ257" s="72">
        <f t="shared" si="48"/>
        <v>0</v>
      </c>
      <c r="AK257" s="72">
        <f t="shared" si="48"/>
        <v>0</v>
      </c>
      <c r="AL257" s="72">
        <f t="shared" si="48"/>
        <v>0</v>
      </c>
      <c r="AM257" s="72">
        <f t="shared" si="48"/>
        <v>0</v>
      </c>
      <c r="AN257" s="72">
        <f t="shared" si="48"/>
        <v>0</v>
      </c>
      <c r="AO257" s="72">
        <f t="shared" si="48"/>
        <v>0</v>
      </c>
      <c r="AP257" s="72">
        <f t="shared" si="48"/>
        <v>0</v>
      </c>
      <c r="AQ257" s="72">
        <f t="shared" si="48"/>
        <v>0</v>
      </c>
      <c r="AR257" s="72">
        <f t="shared" si="48"/>
        <v>0</v>
      </c>
      <c r="AS257" s="72">
        <f t="shared" si="48"/>
        <v>0</v>
      </c>
      <c r="AT257" s="72">
        <f t="shared" si="48"/>
        <v>0</v>
      </c>
      <c r="AU257" s="72">
        <f t="shared" si="48"/>
        <v>0</v>
      </c>
      <c r="AV257" s="72">
        <f t="shared" si="48"/>
        <v>0</v>
      </c>
      <c r="AW257" s="72">
        <f t="shared" si="48"/>
        <v>0</v>
      </c>
      <c r="AX257" s="72">
        <f t="shared" si="48"/>
        <v>0</v>
      </c>
      <c r="AY257" s="72">
        <f t="shared" si="48"/>
        <v>0</v>
      </c>
      <c r="AZ257" s="72">
        <f t="shared" si="48"/>
        <v>0</v>
      </c>
      <c r="BA257" s="72">
        <f t="shared" si="48"/>
        <v>0</v>
      </c>
      <c r="BB257" s="72">
        <f t="shared" si="48"/>
        <v>0</v>
      </c>
      <c r="BC257" s="72">
        <f t="shared" si="48"/>
        <v>0</v>
      </c>
      <c r="BD257" s="72">
        <f t="shared" si="48"/>
        <v>0</v>
      </c>
      <c r="BF257" s="65">
        <f>MATCH(2,BL222:BL253,0)</f>
        <v>8</v>
      </c>
      <c r="BG257" s="89" t="str">
        <f ca="1">IF(ISNUMBER(BF257),OFFSET(BG221,BF257,0),"")</f>
        <v>だい２０ひらしげ</v>
      </c>
      <c r="BH257" s="65">
        <v>2</v>
      </c>
    </row>
    <row r="258" spans="2:61" ht="13.5" customHeight="1">
      <c r="B258" s="203" t="s">
        <v>163</v>
      </c>
      <c r="C258" s="92">
        <f t="shared" ref="C258:C263" si="49">C257/2</f>
        <v>12.5</v>
      </c>
      <c r="D258" s="219">
        <f ca="1">(SUMIF(Y253:BD253,E255,Y256:BD256))/3</f>
        <v>0</v>
      </c>
      <c r="E258" s="65">
        <f ca="1">C258*D258*(1+E256/100)</f>
        <v>0</v>
      </c>
      <c r="F258" s="219">
        <f ca="1">(SUMIF(Y253:BD253,G255,Y256:BD256))/3</f>
        <v>0</v>
      </c>
      <c r="G258" s="65">
        <f ca="1">C258*F258*(1+G256/100)</f>
        <v>0</v>
      </c>
      <c r="H258" s="219">
        <f ca="1">(SUMIF(Y253:BD253,I255,Y256:BD256))/3</f>
        <v>0</v>
      </c>
      <c r="I258" s="65">
        <f ca="1">C258*H258*(1+I256/100)</f>
        <v>0</v>
      </c>
      <c r="J258" s="219">
        <f ca="1">(SUMIF(Y253:BD253,K255,Y256:BD256))/3</f>
        <v>0</v>
      </c>
      <c r="K258" s="65">
        <f ca="1">C258*J258*(1+K256/100)</f>
        <v>0</v>
      </c>
      <c r="L258" s="219">
        <f ca="1">(SUMIF(Y253:BD253,M255,Y256:BD256))/3</f>
        <v>0</v>
      </c>
      <c r="M258" s="65">
        <f ca="1">C258*L258*(1+M256/100)</f>
        <v>0</v>
      </c>
      <c r="N258" s="64"/>
      <c r="O258" s="64"/>
      <c r="P258" s="64"/>
      <c r="Q258" s="64"/>
      <c r="R258" s="64"/>
      <c r="S258" s="64"/>
      <c r="T258" s="83"/>
      <c r="U258" s="83"/>
      <c r="V258" s="187"/>
      <c r="X258" s="72" t="s">
        <v>160</v>
      </c>
      <c r="Y258" s="72">
        <f t="shared" ref="Y258:BD258" si="50">SUMIF(Y222:Y252,5,Y222:Y252)</f>
        <v>0</v>
      </c>
      <c r="Z258" s="72">
        <f t="shared" si="50"/>
        <v>0</v>
      </c>
      <c r="AA258" s="72">
        <f t="shared" si="50"/>
        <v>0</v>
      </c>
      <c r="AB258" s="72">
        <f t="shared" si="50"/>
        <v>0</v>
      </c>
      <c r="AC258" s="72">
        <f t="shared" si="50"/>
        <v>0</v>
      </c>
      <c r="AD258" s="72">
        <f t="shared" si="50"/>
        <v>0</v>
      </c>
      <c r="AE258" s="72">
        <f t="shared" si="50"/>
        <v>0</v>
      </c>
      <c r="AF258" s="72">
        <f t="shared" si="50"/>
        <v>0</v>
      </c>
      <c r="AG258" s="72">
        <f t="shared" si="50"/>
        <v>0</v>
      </c>
      <c r="AH258" s="72">
        <f t="shared" si="50"/>
        <v>0</v>
      </c>
      <c r="AI258" s="72">
        <f t="shared" si="50"/>
        <v>0</v>
      </c>
      <c r="AJ258" s="72">
        <f t="shared" si="50"/>
        <v>0</v>
      </c>
      <c r="AK258" s="72">
        <f t="shared" si="50"/>
        <v>0</v>
      </c>
      <c r="AL258" s="72">
        <f t="shared" si="50"/>
        <v>0</v>
      </c>
      <c r="AM258" s="72">
        <f t="shared" si="50"/>
        <v>0</v>
      </c>
      <c r="AN258" s="72">
        <f t="shared" si="50"/>
        <v>0</v>
      </c>
      <c r="AO258" s="72">
        <f t="shared" si="50"/>
        <v>0</v>
      </c>
      <c r="AP258" s="72">
        <f t="shared" si="50"/>
        <v>0</v>
      </c>
      <c r="AQ258" s="72">
        <f t="shared" si="50"/>
        <v>0</v>
      </c>
      <c r="AR258" s="72">
        <f t="shared" si="50"/>
        <v>0</v>
      </c>
      <c r="AS258" s="72">
        <f t="shared" si="50"/>
        <v>0</v>
      </c>
      <c r="AT258" s="72">
        <f t="shared" si="50"/>
        <v>0</v>
      </c>
      <c r="AU258" s="72">
        <f t="shared" si="50"/>
        <v>0</v>
      </c>
      <c r="AV258" s="72">
        <f t="shared" si="50"/>
        <v>0</v>
      </c>
      <c r="AW258" s="72">
        <f t="shared" si="50"/>
        <v>0</v>
      </c>
      <c r="AX258" s="72">
        <f t="shared" si="50"/>
        <v>0</v>
      </c>
      <c r="AY258" s="72">
        <f t="shared" si="50"/>
        <v>0</v>
      </c>
      <c r="AZ258" s="72">
        <f t="shared" si="50"/>
        <v>0</v>
      </c>
      <c r="BA258" s="72">
        <f t="shared" si="50"/>
        <v>0</v>
      </c>
      <c r="BB258" s="72">
        <f t="shared" si="50"/>
        <v>0</v>
      </c>
      <c r="BC258" s="72">
        <f t="shared" si="50"/>
        <v>0</v>
      </c>
      <c r="BD258" s="72">
        <f t="shared" si="50"/>
        <v>0</v>
      </c>
      <c r="BF258" s="65">
        <f>MATCH(3,BL222:BL253,0)</f>
        <v>5</v>
      </c>
      <c r="BG258" s="89" t="str">
        <f ca="1">IF(ISNUMBER(BF258),OFFSET(BG221,BF258,0),"")</f>
        <v>だい７いとざくら</v>
      </c>
      <c r="BH258" s="65">
        <v>3</v>
      </c>
      <c r="BI258" s="62"/>
    </row>
    <row r="259" spans="2:61" ht="13.5" customHeight="1">
      <c r="B259" s="203" t="s">
        <v>165</v>
      </c>
      <c r="C259" s="92">
        <f t="shared" si="49"/>
        <v>6.25</v>
      </c>
      <c r="D259" s="219">
        <f ca="1">(SUMIF(Y253:BD253,E255,Y257:BD257))/4</f>
        <v>0</v>
      </c>
      <c r="E259" s="65">
        <f ca="1">C259*D259*(1+E256/100)</f>
        <v>0</v>
      </c>
      <c r="F259" s="219">
        <f ca="1">(SUMIF(Y253:BD253,G255,Y257:BD257))/4</f>
        <v>0</v>
      </c>
      <c r="G259" s="65">
        <f ca="1">C259*F259*(1+G256/100)</f>
        <v>0</v>
      </c>
      <c r="H259" s="219">
        <f ca="1">(SUMIF(Y253:BD253,I255,Y257:BD257))/4</f>
        <v>0</v>
      </c>
      <c r="I259" s="65">
        <f ca="1">C259*H259*(1+I256/100)</f>
        <v>0</v>
      </c>
      <c r="J259" s="219">
        <f ca="1">(SUMIF(Y253:BD253,K255,Y257:BD257))/4</f>
        <v>0</v>
      </c>
      <c r="K259" s="65">
        <f ca="1">C259*J259*(1+K256/100)</f>
        <v>0</v>
      </c>
      <c r="L259" s="219">
        <f ca="1">(SUMIF(Y253:BD253,M255,Y257:BD257))/4</f>
        <v>0</v>
      </c>
      <c r="M259" s="65">
        <f ca="1">C259*L259*(1+M256/100)</f>
        <v>0</v>
      </c>
      <c r="N259" s="64"/>
      <c r="O259" s="64"/>
      <c r="P259" s="64"/>
      <c r="Q259" s="64"/>
      <c r="R259" s="64"/>
      <c r="S259" s="64"/>
      <c r="T259" s="83"/>
      <c r="U259" s="83"/>
      <c r="V259" s="187"/>
      <c r="X259" s="72" t="s">
        <v>162</v>
      </c>
      <c r="Y259" s="72">
        <f t="shared" ref="Y259:BD259" si="51">SUMIF(Y222:Y252,6,Y222:Y252)</f>
        <v>0</v>
      </c>
      <c r="Z259" s="72">
        <f t="shared" si="51"/>
        <v>0</v>
      </c>
      <c r="AA259" s="72">
        <f t="shared" si="51"/>
        <v>6</v>
      </c>
      <c r="AB259" s="72">
        <f t="shared" si="51"/>
        <v>0</v>
      </c>
      <c r="AC259" s="72">
        <f t="shared" si="51"/>
        <v>0</v>
      </c>
      <c r="AD259" s="72">
        <f t="shared" si="51"/>
        <v>0</v>
      </c>
      <c r="AE259" s="72">
        <f t="shared" si="51"/>
        <v>0</v>
      </c>
      <c r="AF259" s="72">
        <f t="shared" si="51"/>
        <v>0</v>
      </c>
      <c r="AG259" s="72">
        <f t="shared" si="51"/>
        <v>0</v>
      </c>
      <c r="AH259" s="72">
        <f t="shared" si="51"/>
        <v>0</v>
      </c>
      <c r="AI259" s="72">
        <f t="shared" si="51"/>
        <v>0</v>
      </c>
      <c r="AJ259" s="72">
        <f t="shared" si="51"/>
        <v>0</v>
      </c>
      <c r="AK259" s="72">
        <f t="shared" si="51"/>
        <v>0</v>
      </c>
      <c r="AL259" s="72">
        <f t="shared" si="51"/>
        <v>0</v>
      </c>
      <c r="AM259" s="72">
        <f t="shared" si="51"/>
        <v>0</v>
      </c>
      <c r="AN259" s="72">
        <f t="shared" si="51"/>
        <v>0</v>
      </c>
      <c r="AO259" s="72">
        <f t="shared" si="51"/>
        <v>0</v>
      </c>
      <c r="AP259" s="72">
        <f t="shared" si="51"/>
        <v>0</v>
      </c>
      <c r="AQ259" s="72">
        <f t="shared" si="51"/>
        <v>0</v>
      </c>
      <c r="AR259" s="72">
        <f t="shared" si="51"/>
        <v>0</v>
      </c>
      <c r="AS259" s="72">
        <f t="shared" si="51"/>
        <v>0</v>
      </c>
      <c r="AT259" s="72">
        <f t="shared" si="51"/>
        <v>0</v>
      </c>
      <c r="AU259" s="72">
        <f t="shared" si="51"/>
        <v>0</v>
      </c>
      <c r="AV259" s="72">
        <f t="shared" si="51"/>
        <v>0</v>
      </c>
      <c r="AW259" s="72">
        <f t="shared" si="51"/>
        <v>0</v>
      </c>
      <c r="AX259" s="72">
        <f t="shared" si="51"/>
        <v>0</v>
      </c>
      <c r="AY259" s="72">
        <f t="shared" si="51"/>
        <v>0</v>
      </c>
      <c r="AZ259" s="72">
        <f t="shared" si="51"/>
        <v>0</v>
      </c>
      <c r="BA259" s="72">
        <f t="shared" si="51"/>
        <v>0</v>
      </c>
      <c r="BB259" s="72">
        <f t="shared" si="51"/>
        <v>0</v>
      </c>
      <c r="BC259" s="72">
        <f t="shared" si="51"/>
        <v>0</v>
      </c>
      <c r="BD259" s="72">
        <f t="shared" si="51"/>
        <v>0</v>
      </c>
      <c r="BE259" s="64"/>
      <c r="BF259" s="65">
        <f>MATCH(4,BL222:BL253,0)</f>
        <v>10</v>
      </c>
      <c r="BG259" s="89" t="str">
        <f ca="1">IF(ISNUMBER(BF259),OFFSET(BG221,BF259,0),"")</f>
        <v>はるみ</v>
      </c>
      <c r="BH259" s="65">
        <v>4</v>
      </c>
    </row>
    <row r="260" spans="2:61" ht="13.5" customHeight="1">
      <c r="B260" s="203" t="s">
        <v>167</v>
      </c>
      <c r="C260" s="92">
        <f t="shared" si="49"/>
        <v>3.125</v>
      </c>
      <c r="D260" s="219">
        <f ca="1">(SUMIF(Y253:BD253,E255,Y258:BD258))/5</f>
        <v>0</v>
      </c>
      <c r="E260" s="65">
        <f ca="1">C260*D260*(1+E256/100)</f>
        <v>0</v>
      </c>
      <c r="F260" s="219">
        <f ca="1">(SUMIF(Y253:BD253,G255,Y258:BD258))/5</f>
        <v>0</v>
      </c>
      <c r="G260" s="65">
        <f ca="1">C260*F260*(1+G256/100)</f>
        <v>0</v>
      </c>
      <c r="H260" s="219">
        <f ca="1">(SUMIF(Y253:BD253,I255,Y258:BD258))/5</f>
        <v>0</v>
      </c>
      <c r="I260" s="65">
        <f ca="1">C260*H260*(1+I256/100)</f>
        <v>0</v>
      </c>
      <c r="J260" s="219">
        <f ca="1">(SUMIF(Y253:BD253,K255,Y258:BD258))/5</f>
        <v>0</v>
      </c>
      <c r="K260" s="65">
        <f ca="1">C260*J260*(1+K256/100)</f>
        <v>0</v>
      </c>
      <c r="L260" s="219">
        <f ca="1">(SUMIF(Y253:BD253,M255,Y258:BD258))/5</f>
        <v>0</v>
      </c>
      <c r="M260" s="65">
        <f ca="1">C260*L260*(1+M256/100)</f>
        <v>0</v>
      </c>
      <c r="N260" s="64"/>
      <c r="O260" s="64"/>
      <c r="P260" s="64"/>
      <c r="Q260" s="64"/>
      <c r="R260" s="64"/>
      <c r="S260" s="64"/>
      <c r="T260" s="83"/>
      <c r="U260" s="83"/>
      <c r="V260" s="187"/>
      <c r="X260" s="72" t="s">
        <v>164</v>
      </c>
      <c r="Y260" s="72">
        <f t="shared" ref="Y260:BD260" si="52">SUMIF(Y222:Y252,7,Y222:Y252)</f>
        <v>0</v>
      </c>
      <c r="Z260" s="72">
        <f t="shared" si="52"/>
        <v>0</v>
      </c>
      <c r="AA260" s="72">
        <f t="shared" si="52"/>
        <v>0</v>
      </c>
      <c r="AB260" s="72">
        <f t="shared" si="52"/>
        <v>0</v>
      </c>
      <c r="AC260" s="72">
        <f t="shared" si="52"/>
        <v>0</v>
      </c>
      <c r="AD260" s="72">
        <f t="shared" si="52"/>
        <v>0</v>
      </c>
      <c r="AE260" s="72">
        <f t="shared" si="52"/>
        <v>0</v>
      </c>
      <c r="AF260" s="72">
        <f t="shared" si="52"/>
        <v>0</v>
      </c>
      <c r="AG260" s="72">
        <f t="shared" si="52"/>
        <v>0</v>
      </c>
      <c r="AH260" s="72">
        <f t="shared" si="52"/>
        <v>0</v>
      </c>
      <c r="AI260" s="72">
        <f t="shared" si="52"/>
        <v>0</v>
      </c>
      <c r="AJ260" s="72">
        <f t="shared" si="52"/>
        <v>0</v>
      </c>
      <c r="AK260" s="72">
        <f t="shared" si="52"/>
        <v>0</v>
      </c>
      <c r="AL260" s="72">
        <f t="shared" si="52"/>
        <v>0</v>
      </c>
      <c r="AM260" s="72">
        <f t="shared" si="52"/>
        <v>0</v>
      </c>
      <c r="AN260" s="72">
        <f t="shared" si="52"/>
        <v>0</v>
      </c>
      <c r="AO260" s="72">
        <f t="shared" si="52"/>
        <v>0</v>
      </c>
      <c r="AP260" s="72">
        <f t="shared" si="52"/>
        <v>0</v>
      </c>
      <c r="AQ260" s="72">
        <f t="shared" si="52"/>
        <v>0</v>
      </c>
      <c r="AR260" s="72">
        <f t="shared" si="52"/>
        <v>0</v>
      </c>
      <c r="AS260" s="72">
        <f t="shared" si="52"/>
        <v>0</v>
      </c>
      <c r="AT260" s="72">
        <f t="shared" si="52"/>
        <v>0</v>
      </c>
      <c r="AU260" s="72">
        <f t="shared" si="52"/>
        <v>0</v>
      </c>
      <c r="AV260" s="72">
        <f t="shared" si="52"/>
        <v>0</v>
      </c>
      <c r="AW260" s="72">
        <f t="shared" si="52"/>
        <v>0</v>
      </c>
      <c r="AX260" s="72">
        <f t="shared" si="52"/>
        <v>0</v>
      </c>
      <c r="AY260" s="72">
        <f t="shared" si="52"/>
        <v>0</v>
      </c>
      <c r="AZ260" s="72">
        <f t="shared" si="52"/>
        <v>0</v>
      </c>
      <c r="BA260" s="72">
        <f t="shared" si="52"/>
        <v>0</v>
      </c>
      <c r="BB260" s="72">
        <f t="shared" si="52"/>
        <v>0</v>
      </c>
      <c r="BC260" s="72">
        <f t="shared" si="52"/>
        <v>0</v>
      </c>
      <c r="BD260" s="72">
        <f t="shared" si="52"/>
        <v>0</v>
      </c>
      <c r="BE260" s="64"/>
      <c r="BF260" s="65">
        <f>MATCH(5,BL222:BL253,0)</f>
        <v>9</v>
      </c>
      <c r="BG260" s="89" t="str">
        <f ca="1">IF(ISNUMBER(BF260),OFFSET(BG221,BF260,0),"")</f>
        <v>だい１４しげる</v>
      </c>
      <c r="BH260" s="65">
        <v>5</v>
      </c>
    </row>
    <row r="261" spans="2:61" ht="13.5" customHeight="1">
      <c r="B261" s="203" t="s">
        <v>169</v>
      </c>
      <c r="C261" s="92">
        <f t="shared" si="49"/>
        <v>1.5625</v>
      </c>
      <c r="D261" s="219">
        <f ca="1">(SUMIF(Y253:BD253,E255,Y259:BD259))/6</f>
        <v>1</v>
      </c>
      <c r="E261" s="65">
        <f ca="1">C261*D261*(1+E256/100)</f>
        <v>1.5734374999999998</v>
      </c>
      <c r="F261" s="219">
        <f ca="1">(SUMIF(Y253:BD253,G255,Y259:BD259))/6</f>
        <v>0</v>
      </c>
      <c r="G261" s="65">
        <f ca="1">C261*F261*(1+G256/100)</f>
        <v>0</v>
      </c>
      <c r="H261" s="219">
        <f ca="1">(SUMIF(Y253:BD253,I255,Y259:BD259))/6</f>
        <v>0</v>
      </c>
      <c r="I261" s="65">
        <f ca="1">C261*H261*(1+I256/100)</f>
        <v>0</v>
      </c>
      <c r="J261" s="219">
        <f ca="1">(SUMIF(Y253:BD253,K255,Y259:BD259))/6</f>
        <v>0</v>
      </c>
      <c r="K261" s="65">
        <f ca="1">C261*J261*(1+K256/100)</f>
        <v>0</v>
      </c>
      <c r="L261" s="219">
        <f ca="1">(SUMIF(Y253:BD253,M255,Y259:BD259))/6</f>
        <v>0</v>
      </c>
      <c r="M261" s="65">
        <f ca="1">C261*L261*(1+M256/100)</f>
        <v>0</v>
      </c>
      <c r="N261" s="64"/>
      <c r="O261" s="64"/>
      <c r="P261" s="64"/>
      <c r="Q261" s="64"/>
      <c r="R261" s="64"/>
      <c r="S261" s="64"/>
      <c r="T261" s="83"/>
      <c r="U261" s="83"/>
      <c r="V261" s="187"/>
      <c r="X261" s="72" t="s">
        <v>166</v>
      </c>
      <c r="Y261" s="72">
        <f t="shared" ref="Y261:BD261" si="53">SUMIF(Y222:Y252,8,Y222:Y252)</f>
        <v>0</v>
      </c>
      <c r="Z261" s="72">
        <f t="shared" si="53"/>
        <v>0</v>
      </c>
      <c r="AA261" s="72">
        <f t="shared" si="53"/>
        <v>0</v>
      </c>
      <c r="AB261" s="72">
        <f t="shared" si="53"/>
        <v>0</v>
      </c>
      <c r="AC261" s="72">
        <f t="shared" si="53"/>
        <v>0</v>
      </c>
      <c r="AD261" s="72">
        <f t="shared" si="53"/>
        <v>0</v>
      </c>
      <c r="AE261" s="72">
        <f t="shared" si="53"/>
        <v>0</v>
      </c>
      <c r="AF261" s="72">
        <f t="shared" si="53"/>
        <v>8</v>
      </c>
      <c r="AG261" s="72">
        <f t="shared" si="53"/>
        <v>0</v>
      </c>
      <c r="AH261" s="72">
        <f t="shared" si="53"/>
        <v>0</v>
      </c>
      <c r="AI261" s="72">
        <f t="shared" si="53"/>
        <v>0</v>
      </c>
      <c r="AJ261" s="72">
        <f t="shared" si="53"/>
        <v>0</v>
      </c>
      <c r="AK261" s="72">
        <f t="shared" si="53"/>
        <v>0</v>
      </c>
      <c r="AL261" s="72">
        <f t="shared" si="53"/>
        <v>0</v>
      </c>
      <c r="AM261" s="72">
        <f t="shared" si="53"/>
        <v>0</v>
      </c>
      <c r="AN261" s="72">
        <f t="shared" si="53"/>
        <v>0</v>
      </c>
      <c r="AO261" s="72">
        <f t="shared" si="53"/>
        <v>0</v>
      </c>
      <c r="AP261" s="72">
        <f t="shared" si="53"/>
        <v>0</v>
      </c>
      <c r="AQ261" s="72">
        <f t="shared" si="53"/>
        <v>0</v>
      </c>
      <c r="AR261" s="72">
        <f t="shared" si="53"/>
        <v>0</v>
      </c>
      <c r="AS261" s="72">
        <f t="shared" si="53"/>
        <v>0</v>
      </c>
      <c r="AT261" s="72">
        <f t="shared" si="53"/>
        <v>0</v>
      </c>
      <c r="AU261" s="72">
        <f t="shared" si="53"/>
        <v>0</v>
      </c>
      <c r="AV261" s="72">
        <f t="shared" si="53"/>
        <v>0</v>
      </c>
      <c r="AW261" s="72">
        <f t="shared" si="53"/>
        <v>0</v>
      </c>
      <c r="AX261" s="72">
        <f t="shared" si="53"/>
        <v>0</v>
      </c>
      <c r="AY261" s="72">
        <f t="shared" si="53"/>
        <v>0</v>
      </c>
      <c r="AZ261" s="72">
        <f t="shared" si="53"/>
        <v>0</v>
      </c>
      <c r="BA261" s="72">
        <f t="shared" si="53"/>
        <v>0</v>
      </c>
      <c r="BB261" s="72">
        <f t="shared" si="53"/>
        <v>0</v>
      </c>
      <c r="BC261" s="72">
        <f t="shared" si="53"/>
        <v>0</v>
      </c>
      <c r="BD261" s="72">
        <f t="shared" si="53"/>
        <v>0</v>
      </c>
      <c r="BE261" s="64"/>
      <c r="BF261" s="65">
        <f>MATCH(6,BL222:BL253,0)</f>
        <v>15</v>
      </c>
      <c r="BG261" s="89" t="str">
        <f ca="1">IF(ISNUMBER(BF261),OFFSET(BG221,BF261,0),"")</f>
        <v>けだか</v>
      </c>
      <c r="BH261" s="65">
        <v>6</v>
      </c>
    </row>
    <row r="262" spans="2:61" ht="13.5" customHeight="1">
      <c r="B262" s="203" t="s">
        <v>171</v>
      </c>
      <c r="C262" s="92">
        <f t="shared" si="49"/>
        <v>0.78125</v>
      </c>
      <c r="D262" s="219">
        <f ca="1">(SUMIF(Y253:BD253,E255,Y260:BD260))/7</f>
        <v>0</v>
      </c>
      <c r="E262" s="65">
        <f ca="1">C262*D262*(1+E256/100)</f>
        <v>0</v>
      </c>
      <c r="F262" s="219">
        <f ca="1">(SUMIF(Y253:BD253,G255,Y260:BD260))/7</f>
        <v>0</v>
      </c>
      <c r="G262" s="65">
        <f ca="1">C262*F262*(1+G256/100)</f>
        <v>0</v>
      </c>
      <c r="H262" s="219">
        <f ca="1">(SUMIF(Y253:BD253,I255,Y260:BD260))/7</f>
        <v>0</v>
      </c>
      <c r="I262" s="65">
        <f ca="1">C262*H262*(1+I256/100)</f>
        <v>0</v>
      </c>
      <c r="J262" s="219">
        <f ca="1">(SUMIF(Y253:BD253,K255,Y260:BD260))/7</f>
        <v>0</v>
      </c>
      <c r="K262" s="65">
        <f ca="1">C262*J262*(1+K256/100)</f>
        <v>0</v>
      </c>
      <c r="L262" s="219">
        <f ca="1">(SUMIF(Y253:BD253,M255,Y260:BD260))/7</f>
        <v>0</v>
      </c>
      <c r="M262" s="65">
        <f ca="1">C262*L262*(1+M256/100)</f>
        <v>0</v>
      </c>
      <c r="N262" s="64"/>
      <c r="O262" s="64"/>
      <c r="P262" s="64"/>
      <c r="Q262" s="64"/>
      <c r="R262" s="64"/>
      <c r="S262" s="64"/>
      <c r="T262" s="83"/>
      <c r="U262" s="83"/>
      <c r="V262" s="187"/>
      <c r="X262" s="72" t="s">
        <v>168</v>
      </c>
      <c r="Y262" s="72">
        <f t="shared" ref="Y262:AD262" si="54">SUMIF(Y222:Y252,9,Y222:Y252)</f>
        <v>0</v>
      </c>
      <c r="Z262" s="72">
        <f t="shared" si="54"/>
        <v>0</v>
      </c>
      <c r="AA262" s="72">
        <f t="shared" si="54"/>
        <v>0</v>
      </c>
      <c r="AB262" s="72">
        <f t="shared" si="54"/>
        <v>0</v>
      </c>
      <c r="AC262" s="72">
        <f t="shared" si="54"/>
        <v>0</v>
      </c>
      <c r="AD262" s="72">
        <f t="shared" si="54"/>
        <v>0</v>
      </c>
      <c r="AE262" s="72">
        <f>SUMIF(AE222:AE252,9,AE222:AE252)</f>
        <v>0</v>
      </c>
      <c r="AF262" s="72">
        <f t="shared" ref="AF262:BD262" si="55">SUMIF(AF222:AF252,9,AF222:AF252)</f>
        <v>9</v>
      </c>
      <c r="AG262" s="72">
        <f t="shared" si="55"/>
        <v>0</v>
      </c>
      <c r="AH262" s="72">
        <f t="shared" si="55"/>
        <v>0</v>
      </c>
      <c r="AI262" s="72">
        <f t="shared" si="55"/>
        <v>9</v>
      </c>
      <c r="AJ262" s="72">
        <f t="shared" si="55"/>
        <v>0</v>
      </c>
      <c r="AK262" s="72">
        <f t="shared" si="55"/>
        <v>0</v>
      </c>
      <c r="AL262" s="72">
        <f t="shared" si="55"/>
        <v>9</v>
      </c>
      <c r="AM262" s="72">
        <f t="shared" si="55"/>
        <v>0</v>
      </c>
      <c r="AN262" s="72">
        <f t="shared" si="55"/>
        <v>0</v>
      </c>
      <c r="AO262" s="72">
        <f t="shared" si="55"/>
        <v>0</v>
      </c>
      <c r="AP262" s="72">
        <f t="shared" si="55"/>
        <v>0</v>
      </c>
      <c r="AQ262" s="72">
        <f t="shared" si="55"/>
        <v>0</v>
      </c>
      <c r="AR262" s="72">
        <f t="shared" si="55"/>
        <v>0</v>
      </c>
      <c r="AS262" s="72">
        <f t="shared" si="55"/>
        <v>0</v>
      </c>
      <c r="AT262" s="72">
        <f t="shared" si="55"/>
        <v>0</v>
      </c>
      <c r="AU262" s="72">
        <f t="shared" si="55"/>
        <v>0</v>
      </c>
      <c r="AV262" s="72">
        <f t="shared" si="55"/>
        <v>0</v>
      </c>
      <c r="AW262" s="72">
        <f t="shared" si="55"/>
        <v>0</v>
      </c>
      <c r="AX262" s="72">
        <f t="shared" si="55"/>
        <v>0</v>
      </c>
      <c r="AY262" s="72">
        <f t="shared" si="55"/>
        <v>0</v>
      </c>
      <c r="AZ262" s="72">
        <f t="shared" si="55"/>
        <v>0</v>
      </c>
      <c r="BA262" s="72">
        <f t="shared" si="55"/>
        <v>0</v>
      </c>
      <c r="BB262" s="72">
        <f t="shared" si="55"/>
        <v>0</v>
      </c>
      <c r="BC262" s="72">
        <f t="shared" si="55"/>
        <v>0</v>
      </c>
      <c r="BD262" s="72">
        <f t="shared" si="55"/>
        <v>0</v>
      </c>
      <c r="BE262" s="64"/>
      <c r="BF262" s="65" t="e">
        <f>MATCH(7,BL222:BL253,0)</f>
        <v>#N/A</v>
      </c>
      <c r="BG262" s="89" t="str">
        <f ca="1">IF(ISNUMBER(BF262),OFFSET(BG221,BF262,0),"")</f>
        <v/>
      </c>
      <c r="BH262" s="65">
        <v>7</v>
      </c>
    </row>
    <row r="263" spans="2:61" ht="13.5" customHeight="1">
      <c r="B263" s="203" t="s">
        <v>173</v>
      </c>
      <c r="C263" s="92">
        <f t="shared" si="49"/>
        <v>0.390625</v>
      </c>
      <c r="D263" s="219">
        <f ca="1">(SUMIF(Y253:BD253,E255,Y261:BD261))/8</f>
        <v>0</v>
      </c>
      <c r="E263" s="65">
        <f ca="1">C263*D263*(1+E256/100)</f>
        <v>0</v>
      </c>
      <c r="F263" s="219">
        <f ca="1">(SUMIF(Y253:BD253,G255,Y261:BD261))/8</f>
        <v>1</v>
      </c>
      <c r="G263" s="65">
        <f ca="1">C263*F263*(1+G256/100)</f>
        <v>0.50048828125</v>
      </c>
      <c r="H263" s="219">
        <f ca="1">(SUMIF(Y253:BD253,I255,Y261:BD261))/8</f>
        <v>0</v>
      </c>
      <c r="I263" s="65">
        <f ca="1">C263*H263*(1+I256/100)</f>
        <v>0</v>
      </c>
      <c r="J263" s="219">
        <f ca="1">(SUMIF(Y253:BD253,K255,Y261:BD261))/8</f>
        <v>0</v>
      </c>
      <c r="K263" s="65">
        <f ca="1">C263*J263*(1+K256/100)</f>
        <v>0</v>
      </c>
      <c r="L263" s="219">
        <f ca="1">(SUMIF(Y253:BD253,M255,Y261:BD261))/8</f>
        <v>0</v>
      </c>
      <c r="M263" s="65">
        <f ca="1">C263*L263*(1+M256/100)</f>
        <v>0</v>
      </c>
      <c r="N263" s="64"/>
      <c r="O263" s="64"/>
      <c r="P263" s="64"/>
      <c r="Q263" s="64"/>
      <c r="R263" s="64"/>
      <c r="S263" s="64"/>
      <c r="T263" s="83"/>
      <c r="U263" s="83"/>
      <c r="V263" s="187"/>
      <c r="X263" s="72" t="s">
        <v>170</v>
      </c>
      <c r="Y263" s="72">
        <f t="shared" ref="Y263:BD263" si="56">SUMIF(Y222:Y252,10,Y222:Y252)</f>
        <v>0</v>
      </c>
      <c r="Z263" s="72">
        <f t="shared" si="56"/>
        <v>0</v>
      </c>
      <c r="AA263" s="72">
        <f t="shared" si="56"/>
        <v>0</v>
      </c>
      <c r="AB263" s="72">
        <f t="shared" si="56"/>
        <v>0</v>
      </c>
      <c r="AC263" s="72">
        <f t="shared" si="56"/>
        <v>0</v>
      </c>
      <c r="AD263" s="72">
        <f t="shared" si="56"/>
        <v>0</v>
      </c>
      <c r="AE263" s="72">
        <f t="shared" si="56"/>
        <v>0</v>
      </c>
      <c r="AF263" s="72">
        <f t="shared" si="56"/>
        <v>0</v>
      </c>
      <c r="AG263" s="72">
        <f t="shared" si="56"/>
        <v>10</v>
      </c>
      <c r="AH263" s="72">
        <f t="shared" si="56"/>
        <v>10</v>
      </c>
      <c r="AI263" s="72">
        <f t="shared" si="56"/>
        <v>10</v>
      </c>
      <c r="AJ263" s="72">
        <f t="shared" si="56"/>
        <v>0</v>
      </c>
      <c r="AK263" s="72">
        <f t="shared" si="56"/>
        <v>0</v>
      </c>
      <c r="AL263" s="72">
        <f t="shared" si="56"/>
        <v>0</v>
      </c>
      <c r="AM263" s="72">
        <f t="shared" si="56"/>
        <v>0</v>
      </c>
      <c r="AN263" s="72">
        <f t="shared" si="56"/>
        <v>0</v>
      </c>
      <c r="AO263" s="72">
        <f t="shared" si="56"/>
        <v>0</v>
      </c>
      <c r="AP263" s="72">
        <f t="shared" si="56"/>
        <v>0</v>
      </c>
      <c r="AQ263" s="72">
        <f t="shared" si="56"/>
        <v>0</v>
      </c>
      <c r="AR263" s="72">
        <f t="shared" si="56"/>
        <v>0</v>
      </c>
      <c r="AS263" s="72">
        <f t="shared" si="56"/>
        <v>0</v>
      </c>
      <c r="AT263" s="72">
        <f t="shared" si="56"/>
        <v>0</v>
      </c>
      <c r="AU263" s="72">
        <f t="shared" si="56"/>
        <v>0</v>
      </c>
      <c r="AV263" s="72">
        <f t="shared" si="56"/>
        <v>0</v>
      </c>
      <c r="AW263" s="72">
        <f t="shared" si="56"/>
        <v>0</v>
      </c>
      <c r="AX263" s="72">
        <f t="shared" si="56"/>
        <v>0</v>
      </c>
      <c r="AY263" s="72">
        <f t="shared" si="56"/>
        <v>0</v>
      </c>
      <c r="AZ263" s="72">
        <f t="shared" si="56"/>
        <v>0</v>
      </c>
      <c r="BA263" s="72">
        <f t="shared" si="56"/>
        <v>0</v>
      </c>
      <c r="BB263" s="72">
        <f t="shared" si="56"/>
        <v>0</v>
      </c>
      <c r="BC263" s="72">
        <f t="shared" si="56"/>
        <v>0</v>
      </c>
      <c r="BD263" s="72">
        <f t="shared" si="56"/>
        <v>0</v>
      </c>
      <c r="BE263" s="64"/>
      <c r="BF263" s="65" t="e">
        <f>MATCH(8,BL222:BL253,0)</f>
        <v>#N/A</v>
      </c>
      <c r="BG263" s="89" t="str">
        <f ca="1">IF(ISNUMBER(BF263),OFFSET(BG221,BF263,0),"")</f>
        <v/>
      </c>
      <c r="BH263" s="65">
        <v>8</v>
      </c>
    </row>
    <row r="264" spans="2:61" ht="13.5" customHeight="1">
      <c r="B264" s="203" t="s">
        <v>175</v>
      </c>
      <c r="C264" s="92">
        <f>C263/2</f>
        <v>0.1953125</v>
      </c>
      <c r="D264" s="219">
        <f ca="1">(SUMIF(Y253:BD253,E255,Y262:BD262))/9</f>
        <v>0</v>
      </c>
      <c r="E264" s="65">
        <f ca="1">C264*D264*(1+E256/100)</f>
        <v>0</v>
      </c>
      <c r="F264" s="219">
        <f ca="1">(SUMIF(Y253:BD253,G255,Y262:BD262))/9</f>
        <v>2</v>
      </c>
      <c r="G264" s="65">
        <f ca="1">C264*F264*(1+G256/100)</f>
        <v>0.50048828125</v>
      </c>
      <c r="H264" s="219">
        <f ca="1">(SUMIF(Y253:BD253,I255,Y262:BD262))/9</f>
        <v>1</v>
      </c>
      <c r="I264" s="65">
        <f ca="1">C264*H264*(1+I256/100)</f>
        <v>0.1953125</v>
      </c>
      <c r="J264" s="219">
        <f ca="1">(SUMIF(Y253:BD253,K255,Y262:BD262))/9</f>
        <v>0</v>
      </c>
      <c r="K264" s="65">
        <f ca="1">C264*J264*(1+K256/100)</f>
        <v>0</v>
      </c>
      <c r="L264" s="219">
        <f ca="1">(SUMIF(Y253:BD253,M255,Y262:BD262))/9</f>
        <v>0</v>
      </c>
      <c r="M264" s="65">
        <f ca="1">C264*L264*(1+M256/100)</f>
        <v>0</v>
      </c>
      <c r="N264" s="64"/>
      <c r="O264" s="64"/>
      <c r="P264" s="64"/>
      <c r="Q264" s="64"/>
      <c r="R264" s="64"/>
      <c r="S264" s="64"/>
      <c r="T264" s="83"/>
      <c r="U264" s="83"/>
      <c r="V264" s="187"/>
      <c r="X264" s="72" t="s">
        <v>172</v>
      </c>
      <c r="Y264" s="72">
        <f t="shared" ref="Y264:BD264" si="57">SUMIF(Y222:Y252,11,Y222:Y252)</f>
        <v>0</v>
      </c>
      <c r="Z264" s="72">
        <f t="shared" si="57"/>
        <v>0</v>
      </c>
      <c r="AA264" s="72">
        <f t="shared" si="57"/>
        <v>0</v>
      </c>
      <c r="AB264" s="72">
        <f t="shared" si="57"/>
        <v>0</v>
      </c>
      <c r="AC264" s="72">
        <f t="shared" si="57"/>
        <v>0</v>
      </c>
      <c r="AD264" s="72">
        <f t="shared" si="57"/>
        <v>0</v>
      </c>
      <c r="AE264" s="72">
        <f t="shared" si="57"/>
        <v>0</v>
      </c>
      <c r="AF264" s="72">
        <f t="shared" si="57"/>
        <v>0</v>
      </c>
      <c r="AG264" s="72">
        <f t="shared" si="57"/>
        <v>0</v>
      </c>
      <c r="AH264" s="72">
        <f t="shared" si="57"/>
        <v>0</v>
      </c>
      <c r="AI264" s="72">
        <f t="shared" si="57"/>
        <v>0</v>
      </c>
      <c r="AJ264" s="72">
        <f t="shared" si="57"/>
        <v>0</v>
      </c>
      <c r="AK264" s="72">
        <f t="shared" si="57"/>
        <v>0</v>
      </c>
      <c r="AL264" s="72">
        <f t="shared" si="57"/>
        <v>0</v>
      </c>
      <c r="AM264" s="72">
        <f t="shared" si="57"/>
        <v>0</v>
      </c>
      <c r="AN264" s="72">
        <f t="shared" si="57"/>
        <v>0</v>
      </c>
      <c r="AO264" s="72">
        <f t="shared" si="57"/>
        <v>0</v>
      </c>
      <c r="AP264" s="72">
        <f t="shared" si="57"/>
        <v>0</v>
      </c>
      <c r="AQ264" s="72">
        <f t="shared" si="57"/>
        <v>0</v>
      </c>
      <c r="AR264" s="72">
        <f t="shared" si="57"/>
        <v>0</v>
      </c>
      <c r="AS264" s="72">
        <f t="shared" si="57"/>
        <v>0</v>
      </c>
      <c r="AT264" s="72">
        <f t="shared" si="57"/>
        <v>0</v>
      </c>
      <c r="AU264" s="72">
        <f t="shared" si="57"/>
        <v>0</v>
      </c>
      <c r="AV264" s="72">
        <f t="shared" si="57"/>
        <v>0</v>
      </c>
      <c r="AW264" s="72">
        <f t="shared" si="57"/>
        <v>0</v>
      </c>
      <c r="AX264" s="72">
        <f t="shared" si="57"/>
        <v>0</v>
      </c>
      <c r="AY264" s="72">
        <f t="shared" si="57"/>
        <v>11</v>
      </c>
      <c r="AZ264" s="72">
        <f t="shared" si="57"/>
        <v>22</v>
      </c>
      <c r="BA264" s="72">
        <f t="shared" si="57"/>
        <v>0</v>
      </c>
      <c r="BB264" s="72">
        <f t="shared" si="57"/>
        <v>0</v>
      </c>
      <c r="BC264" s="72">
        <f t="shared" si="57"/>
        <v>11</v>
      </c>
      <c r="BD264" s="72">
        <f t="shared" si="57"/>
        <v>0</v>
      </c>
      <c r="BE264" s="64"/>
      <c r="BF264" s="65" t="e">
        <f>MATCH(9,BL222:BL253,0)</f>
        <v>#N/A</v>
      </c>
      <c r="BG264" s="89" t="str">
        <f ca="1">IF(ISNUMBER(BF264),OFFSET(BG221,BF264,0),"")</f>
        <v/>
      </c>
      <c r="BH264" s="65">
        <v>9</v>
      </c>
    </row>
    <row r="265" spans="2:61" ht="13.5" customHeight="1">
      <c r="B265" s="203" t="s">
        <v>176</v>
      </c>
      <c r="C265" s="92">
        <f>C264/2</f>
        <v>9.765625E-2</v>
      </c>
      <c r="D265" s="219">
        <f ca="1">(SUMIF(Y253:BD253,E255,Y263:BD263))/10</f>
        <v>0</v>
      </c>
      <c r="E265" s="65">
        <f ca="1">C265*D265*(1+E256/100)</f>
        <v>0</v>
      </c>
      <c r="F265" s="219">
        <f ca="1">(SUMIF(Y253:BD253,G255,Y263:BD263))/10</f>
        <v>1</v>
      </c>
      <c r="G265" s="65">
        <f ca="1">C265*F265*(1+G256/100)</f>
        <v>0.1251220703125</v>
      </c>
      <c r="H265" s="219">
        <f ca="1">(SUMIF(Y253:BD253,I255,Y263:BD263))/10</f>
        <v>0</v>
      </c>
      <c r="I265" s="65">
        <f ca="1">C265*H265*(1+I256/100)</f>
        <v>0</v>
      </c>
      <c r="J265" s="219">
        <f ca="1">(SUMIF(Y253:BD253,K255,Y263:BD263))/10</f>
        <v>1</v>
      </c>
      <c r="K265" s="65">
        <f ca="1">C265*J265*(1+K256/100)</f>
        <v>9.765625E-2</v>
      </c>
      <c r="L265" s="219">
        <f ca="1">(SUMIF(Y253:BD253,M255,Y263:BD263))/10</f>
        <v>1</v>
      </c>
      <c r="M265" s="65">
        <f ca="1">C265*L265*(1+M256/100)</f>
        <v>9.765625E-2</v>
      </c>
      <c r="N265" s="64"/>
      <c r="O265" s="64"/>
      <c r="P265" s="64"/>
      <c r="Q265" s="64"/>
      <c r="R265" s="64"/>
      <c r="S265" s="64"/>
      <c r="X265" s="95" t="s">
        <v>174</v>
      </c>
      <c r="Y265" s="96" t="str">
        <f>IF(Y253="","",((Y255*C257)/2+(Y256*C258)/3+(Y257*C259)/4+(Y258*C260)/5+(Y259*C261)/6+(Y260*C262)/7+(Y261*C263)/8+(Y262*C264)/9+(Y263*C265)/10+(Y264*C266)/11)*(1+Y254/100)/100)</f>
        <v/>
      </c>
      <c r="Z265" s="96" t="str">
        <f>IF(Z253="","",((Z255*C257)/2+(Z256*C258)/3+(Z257*C259)/4+(Z258*C260)/5+(Z259*C261)/6+(Z260*C262)/7+(Z261*C263)/8+(Z262*C264)/9+(Z263*C265)/10+(Z264*C266)/11)*(1+Z254/100)/100)</f>
        <v/>
      </c>
      <c r="AA265" s="96">
        <f>IF(AA253="","",((AA255*C257)/2+(AA256*C258)/3+(AA257*C259)/4+(AA258*C260)/5+(AA259*C261)/6+(AA260*C262)/7+(AA261*C263)/8+(AA262*C264)/9+(AA263*C265)/10+(AA264*C266)/11)*(1+AA254/100)/100)</f>
        <v>1.5734374999999998E-2</v>
      </c>
      <c r="AB265" s="96" t="str">
        <f>IF(AB253="","",((AB255*C257)/2+(AB256*C258)/3+(AB257*C259)/4+(AB258*C260)/5+(AB259*C261)/6+(AB260*C262)/7+(AB261*C263)/8+(AB262*C264)/9+(AB263*C265)/10+(AB264*C266)/11)*(1+AB254/100)/100)</f>
        <v/>
      </c>
      <c r="AC265" s="96" t="str">
        <f>IF(AC253="","",((AC255*C257)/2+(AC256*C258)/3+(AC257*C259)/4+(AC258*C260)/5+(AC259*C261)/6+(AC260*C262)/7+(AC261*C263)/8+(AC262*C264)/9+(AC263*C265)/10+(AC264*C266)/11)*(1+AC254/100)/100)</f>
        <v/>
      </c>
      <c r="AD265" s="96" t="str">
        <f>IF(AD253="","",((AD255*C257)/2+(AD256*C258)/3+(AD257*C259)/4+(AD258*C260)/5+(AD259*C261)/6+(AD260*C262)/7+(AD261*C263)/8+(AD262*C264)/9+(AD263*C265)/10+(AD264*C266)/11)*(1+AD254/100)/100)</f>
        <v/>
      </c>
      <c r="AE265" s="96" t="str">
        <f>IF(AE253="","",((AE255*C257)/2+(AE256*C258)/3+(AE257*C259)/4+(AE258*C260)/5+(AE259*C261)/6+(AE260*C262)/7+(AE261*C263)/8+(AE262*C264)/9+(AE263*C265)/10+(AE264*C266)/11)*(1+AE254/100)/100)</f>
        <v/>
      </c>
      <c r="AF265" s="96">
        <f>IF(AF253="","",((AF255*C257)/2+(AF256*C258)/3+(AF257*C259)/4+(AF258*C260)/5+(AF259*C261)/6+(AF260*C262)/7+(AF261*C263)/8+(AF262*C264)/9+(AF263*C265)/10+(AF264*C266)/11)*(1+AF254/100)/100)</f>
        <v>7.50732421875E-3</v>
      </c>
      <c r="AG265" s="96">
        <f>IF(AG253="","",((AG255*C257)/2+(AG256*C258)/3+(AG257*C259)/4+(AG258*C260)/5+(AG259*C261)/6+(AG260*C262)/7+(AG261*C263)/8+(AG262*C264)/9+(AG263*C265)/10+(AG264*C266)/11)*(1+AG254/100)/100)</f>
        <v>9.765625E-4</v>
      </c>
      <c r="AH265" s="96">
        <f>IF(AH253="","",((AH255*C257)/2+(AH256*C258)/3+(AH257*C259)/4+(AH258*C260)/5+(AH259*C261)/6+(AH260*C262)/7+(AH261*C263)/8+(AH262*C264)/9+(AH263*C265)/10+(AH264*C266)/11)*(1+AH254/100)/100)</f>
        <v>9.765625E-4</v>
      </c>
      <c r="AI265" s="96">
        <f>IF(AI253="","",((AI255*C257)/2+(AI256*C258)/3+(AI257*C259)/4+(AI258*C260)/5+(AI259*C261)/6+(AI260*C262)/7+(AI261*C263)/8+(AI262*C264)/9+(AI263*C265)/10+(AI264*C266)/11)*(1+AI254/100)/100)</f>
        <v>3.753662109375E-3</v>
      </c>
      <c r="AJ265" s="96" t="str">
        <f>IF(AJ253="","",((AJ255*C257)/2+(AJ256*C258)/3+(AJ257*C259)/4+(AJ258*C260)/5+(AJ259*C261)/6+(AJ260*C262)/7+(AJ261*C263)/8+(AJ262*C264)/9+(AJ263*C265)/10+(AJ264*C266)/11)*(1+AJ254/100)/100)</f>
        <v/>
      </c>
      <c r="AK265" s="96" t="str">
        <f>IF(AK253="","",((AK255*C257)/2+(AK256*C258)/3+(AK257*C259)/4+(AK258*C260)/5+(AK259*C261)/6+(AK260*C262)/7+(AK261*C263)/8+(AK262*C264)/9+(AK263*C265)/10+(AK264*C266)/11)*(1+AK254/100)/100)</f>
        <v/>
      </c>
      <c r="AL265" s="96">
        <f>IF(AL253="","",((AL255*C257)/2+(AL256*C258)/3+(AL257*C259)/4+(AL258*C260)/5+(AL259*C261)/6+(AL260*C262)/7+(AL261*C263)/8+(AL262*C264)/9+(AL263*C265)/10+(AL264*C266)/11)*(1+AL254/100)/100)</f>
        <v>1.953125E-3</v>
      </c>
      <c r="AM265" s="96" t="str">
        <f>IF(AM253="","",((AM255*C257)/2+(AM256*C258)/3+(AM257*C259)/4+(AM258*C260)/5+(AM259*C261)/6+(AM260*C262)/7+(AM261*C263)/8+(AM262*C264)/9+(AM263*C265)/10+(AM264*C266)/11)*(1+AM254/100)/100)</f>
        <v/>
      </c>
      <c r="AN265" s="96" t="str">
        <f>IF(AN253="","",((AN255*C257)/2+(AN256*C258)/3+(AN257*C259)/4+(AN258*C260)/5+(AN259*C261)/6+(AN260*C262)/7+(AN261*C263)/8+(AN262*C264)/9+(AN263*C265)/10+(AN264*C266)/11)*(1+AN254/100)/100)</f>
        <v/>
      </c>
      <c r="AO265" s="96" t="str">
        <f>IF(AO253="","",((AO255*C257)/2+(AO256*C258)/3+(AO257*C259)/4+(AO258*C260)/5+(AO259*C261)/6+(AO260*C262)/7+(AO261*C263)/8+(AO262*C264)/9+(AO263*C265)/10+(AO264*C266)/11)*(1+AO254/100)/100)</f>
        <v/>
      </c>
      <c r="AP265" s="96" t="str">
        <f>IF(AP253="","",((AP255*C257)/2+(AP256*C258)/3+(AP257*C259)/4+(AP258*C260)/5+(AP259*C261)/6+(AP260*C262)/7+(AP261*C263)/8+(AP262*C264)/9+(AP263*C265)/10+(AP264*C266)/11)*(1+AP254/100)/100)</f>
        <v/>
      </c>
      <c r="AQ265" s="96" t="str">
        <f>IF(AQ253="","",((AQ255*C257)/2+(AQ256*C258)/3+(AQ257*C259)/4+(AQ258*C260)/5+(AQ259*C261)/6+(AQ260*C262)/7+(AQ261*C263)/8+(AQ262*C264)/9+(AQ263*C265)/10+(AQ264*C266)/11)*(1+AQ254/100)/100)</f>
        <v/>
      </c>
      <c r="AR265" s="96" t="str">
        <f>IF(AR253="","",((AR255*C257)/2+(AR256*C258)/3+(AR257*C259)/4+(AR258*C260)/5+(AR259*C261)/6+(AR260*C262)/7+(AR261*C263)/8+(AR262*C264)/9+(AR263*C265)/10+(AR264*C266)/11)*(1+AR254/100)/100)</f>
        <v/>
      </c>
      <c r="AS265" s="96" t="str">
        <f>IF(AS253="","",((AS255*C257)/2+(AS256*C258)/3+(AS257*C259)/4+(AS258*C260)/5+(AS259*C261)/6+(AS260*C262)/7+(AS261*C263)/8+(AS262*C264)/9+(AS263*C265)/10+(AS264*C266)/11)*(1+AS254/100)/100)</f>
        <v/>
      </c>
      <c r="AT265" s="96" t="str">
        <f>IF(AT253="","",((AT255*C257)/2+(AT256*C258)/3+(AT257*C259)/4+(AT258*C260)/5+(AT259*C261)/6+(AT260*C262)/7+(AT261*C263)/8+(AT262*C264)/9+(AT263*C265)/10+(AT264*C266)/11)*(1+AT254/100)/100)</f>
        <v/>
      </c>
      <c r="AU265" s="96" t="str">
        <f>IF(AU253="","",((AU255*C257)/2+(AU256*C258)/3+(AU257*C259)/4+(AU258*C260)/5+(AU259*C261)/6+(AU260*C262)/7+(AU261*C263)/8+(AU262*C264)/9+(AU263*C265)/10+(AU264*C266)/11)*(1+AU254/100)/100)</f>
        <v/>
      </c>
      <c r="AV265" s="96" t="str">
        <f>IF(AV253="","",((AV255*C257)/2+(AV256*C258)/3+(AV257*C259)/4+(AV258*C260)/5+(AV259*C261)/6+(AV260*C262)/7+(AV261*C263)/8+(AV262*C264)/9+(AV263*C265)/10+(AV264*C266)/11)*(1+AV254/100)/100)</f>
        <v/>
      </c>
      <c r="AW265" s="96" t="str">
        <f>IF(AW253="","",((AW255*C257)/2+(AW256*C258)/3+(AW257*C259)/4+(AW258*C260)/5+(AW259*C261)/6+(AW260*C262)/7+(AW261*C263)/8+(AW262*C264)/9+(AW263*C265)/10+(AW264*C266)/11)*(1+AW254/100)/100)</f>
        <v/>
      </c>
      <c r="AX265" s="96" t="str">
        <f>IF(AX253="","",((AX255*C257)/2+(AX256*C258)/3+(AX257*C259)/4+(AX258*C260)/5+(AX259*C261)/6+(AX260*C262)/7+(AX261*C263)/8+(AX262*C264)/9+(AX263*C265)/10+(AX264*C266)/11)*(1+AX254/100)/100)</f>
        <v/>
      </c>
      <c r="AY265" s="96">
        <f>IF(AY253="","",((AY255*C257)/2+(AY256*C258)/3+(AY257*C259)/4+(AY258*C260)/5+(AY259*C261)/6+(AY260*C262)/7+(AY261*C263)/8+(AY262*C264)/9+(AY263*C265)/10+(AY264*C266)/11)*(1+AY254/100)/100)</f>
        <v>4.8828125E-4</v>
      </c>
      <c r="AZ265" s="96">
        <f>IF(AZ253="","",((AZ255*C257)/2+(AZ256*C258)/3+(AZ257*C259)/4+(AZ258*C260)/5+(AZ259*C261)/6+(AZ260*C262)/7+(AZ261*C263)/8+(AZ262*C264)/9+(AZ263*C265)/10+(AZ264*C266)/11)*(1+AZ254/100)/100)</f>
        <v>9.765625E-4</v>
      </c>
      <c r="BA265" s="96" t="str">
        <f>IF(BA253="","",((BA255*C257)/2+(BA256*C258)/3+(BA257*C259)/4+(BA258*C260)/5+(BA259*C261)/6+(BA260*C262)/7+(BA261*C263)/8+(BA262*C264)/9+(BA263*C265)/10+(BA264*C266)/11)*(1+BA254/100)/100)</f>
        <v/>
      </c>
      <c r="BB265" s="96" t="str">
        <f>IF(BB253="","",((BB255*C257)/2+(BB256*C258)/3+(BB257*C259)/4+(BB258*C260)/5+(BB259*C261)/6+(BB260*C262)/7+(BB261*C263)/8+(BB262*C264)/9+(BB263*C265)/10+(BB264*C266)/11)*(1+BB254/100)/100)</f>
        <v/>
      </c>
      <c r="BC265" s="96">
        <f>IF(BC253="","",((BC255*C257)/2+(BC256*C258)/3+(BC257*C259)/4+(BC258*C260)/5+(BC259*C261)/6+(BC260*C262)/7+(BC261*C263)/8+(BC262*C264)/9+(BC263*C265)/10+(BC264*C266)/11)*(1+BC254/100)/100)</f>
        <v>4.8828125E-4</v>
      </c>
      <c r="BD265" s="96" t="str">
        <f>IF(BD253="","",((BD255*C257)/2+(BD256*C258)/3+(BD257*C259)/4+(BD258*C260)/5+(BD259*C261)/6+(BD260*C262)/7+(BD261*C263)/8+(BD262*C264)/9+(BD263*C265)/10+(BD264*C266)/11)*(1+BD254/100)/100)</f>
        <v/>
      </c>
      <c r="BE265" s="64"/>
      <c r="BF265" s="65" t="e">
        <f>MATCH(10,BL222:BL253,0)</f>
        <v>#N/A</v>
      </c>
      <c r="BG265" s="89" t="str">
        <f ca="1">IF(ISNUMBER(BF265),OFFSET(BG221,BF265,0),"")</f>
        <v/>
      </c>
      <c r="BH265" s="65">
        <v>10</v>
      </c>
    </row>
    <row r="266" spans="2:61" ht="13.5" customHeight="1">
      <c r="B266" s="203" t="s">
        <v>177</v>
      </c>
      <c r="C266" s="92">
        <f>C265/2</f>
        <v>4.8828125E-2</v>
      </c>
      <c r="D266" s="219">
        <f ca="1">(SUMIF(Y253:BD253,E255,Y264:BD264))/11</f>
        <v>0</v>
      </c>
      <c r="E266" s="65">
        <f ca="1">C266*D266*(1+E256/100)</f>
        <v>0</v>
      </c>
      <c r="F266" s="219">
        <f ca="1">(SUMIF(Y253:BD253,G255,Y264:BD264))/11</f>
        <v>0</v>
      </c>
      <c r="G266" s="65">
        <f ca="1">C266*F266*(1+G256/100)</f>
        <v>0</v>
      </c>
      <c r="H266" s="219">
        <f ca="1">(SUMIF(Y253:BD253,I255,Y264:BD264))/11</f>
        <v>0</v>
      </c>
      <c r="I266" s="65">
        <f ca="1">C266*H266*(1+I256/100)</f>
        <v>0</v>
      </c>
      <c r="J266" s="219">
        <f ca="1">(SUMIF(Y253:BD253,K255,Y264:BD264))/11</f>
        <v>2</v>
      </c>
      <c r="K266" s="65">
        <f ca="1">C266*J266*(1+K256/100)</f>
        <v>9.765625E-2</v>
      </c>
      <c r="L266" s="219">
        <f ca="1">(SUMIF(Y253:BD253,M255,Y264:BD264))/11</f>
        <v>1</v>
      </c>
      <c r="M266" s="65">
        <f ca="1">C266*L266*(1+M256/100)</f>
        <v>4.8828125E-2</v>
      </c>
      <c r="N266" s="64"/>
      <c r="O266" s="64"/>
      <c r="P266" s="64"/>
      <c r="Q266" s="64"/>
      <c r="R266" s="64"/>
      <c r="S266" s="64"/>
      <c r="BE266" s="64"/>
    </row>
    <row r="267" spans="2:61" ht="13.5" customHeight="1">
      <c r="B267" s="182"/>
      <c r="C267" s="211" t="s">
        <v>178</v>
      </c>
      <c r="D267" s="234">
        <f t="shared" ref="D267:M267" ca="1" si="58">SUM(D257:D266)</f>
        <v>1</v>
      </c>
      <c r="E267" s="93">
        <f t="shared" ca="1" si="58"/>
        <v>1.5734374999999998</v>
      </c>
      <c r="F267" s="234">
        <f t="shared" ca="1" si="58"/>
        <v>4</v>
      </c>
      <c r="G267" s="93">
        <f t="shared" ca="1" si="58"/>
        <v>1.1260986328125</v>
      </c>
      <c r="H267" s="234">
        <f t="shared" ca="1" si="58"/>
        <v>1</v>
      </c>
      <c r="I267" s="93">
        <f t="shared" ca="1" si="58"/>
        <v>0.1953125</v>
      </c>
      <c r="J267" s="234">
        <f t="shared" ca="1" si="58"/>
        <v>3</v>
      </c>
      <c r="K267" s="93">
        <f t="shared" ca="1" si="58"/>
        <v>0.1953125</v>
      </c>
      <c r="L267" s="234">
        <f t="shared" ca="1" si="58"/>
        <v>2</v>
      </c>
      <c r="M267" s="93">
        <f t="shared" ca="1" si="58"/>
        <v>0.146484375</v>
      </c>
      <c r="N267" s="64"/>
      <c r="O267" s="64"/>
      <c r="P267" s="64"/>
      <c r="Q267" s="64"/>
      <c r="R267" s="64"/>
      <c r="S267" s="64"/>
      <c r="T267" s="179"/>
      <c r="U267" s="179"/>
      <c r="V267" s="188"/>
      <c r="AP267" s="64"/>
      <c r="AQ267" s="64"/>
      <c r="AR267" s="64"/>
      <c r="AS267" s="64"/>
      <c r="AT267" s="64"/>
      <c r="AU267" s="64"/>
      <c r="AV267" s="64"/>
      <c r="AW267" s="64"/>
      <c r="AX267" s="64"/>
      <c r="AY267" s="64"/>
      <c r="AZ267" s="64"/>
      <c r="BA267" s="64"/>
      <c r="BB267" s="64"/>
      <c r="BC267" s="64"/>
      <c r="BD267" s="64"/>
      <c r="BE267" s="64"/>
    </row>
    <row r="268" spans="2:61" ht="13.5" customHeight="1">
      <c r="B268" s="71"/>
      <c r="C268" s="210"/>
      <c r="D268" s="220"/>
      <c r="E268" s="207"/>
      <c r="F268" s="210"/>
      <c r="G268" s="207"/>
      <c r="H268" s="209"/>
      <c r="I268" s="98"/>
      <c r="J268" s="209"/>
      <c r="K268" s="98"/>
      <c r="L268" s="209"/>
      <c r="M268" s="98"/>
      <c r="N268" s="64"/>
      <c r="O268" s="64"/>
      <c r="P268" s="64"/>
      <c r="Q268" s="64"/>
      <c r="R268" s="64"/>
      <c r="S268" s="64"/>
      <c r="T268" s="83"/>
      <c r="U268" s="83"/>
      <c r="V268" s="187"/>
      <c r="AP268" s="64"/>
      <c r="AQ268" s="64"/>
      <c r="AR268" s="64"/>
      <c r="AS268" s="64"/>
      <c r="AT268" s="64"/>
      <c r="AU268" s="64"/>
      <c r="AV268" s="64"/>
      <c r="AW268" s="64"/>
      <c r="AX268" s="64"/>
      <c r="AY268" s="64"/>
      <c r="AZ268" s="64"/>
      <c r="BA268" s="64"/>
      <c r="BB268" s="64"/>
      <c r="BC268" s="64"/>
      <c r="BD268" s="64"/>
      <c r="BE268" s="64"/>
    </row>
    <row r="269" spans="2:61" ht="13.5" customHeight="1">
      <c r="B269" s="66"/>
      <c r="C269" s="110" t="s">
        <v>179</v>
      </c>
      <c r="D269" s="220"/>
      <c r="E269" s="208">
        <f ca="1">E267+G267+I267</f>
        <v>2.8948486328124998</v>
      </c>
      <c r="F269" s="220" t="s">
        <v>99</v>
      </c>
      <c r="G269" s="97" t="str">
        <f ca="1">LOOKUP(E269,$T$48:$T$51,$U$48:$U$51)</f>
        <v>安　全</v>
      </c>
      <c r="I269" s="64"/>
      <c r="J269" s="74"/>
      <c r="K269" s="64"/>
      <c r="L269" s="74"/>
      <c r="M269" s="64"/>
      <c r="N269" s="64"/>
      <c r="O269" s="64"/>
      <c r="P269" s="64"/>
      <c r="Q269" s="64"/>
    </row>
  </sheetData>
  <sheetProtection sheet="1" objects="1" scenarios="1"/>
  <protectedRanges>
    <protectedRange sqref="T48:U51 T137:U140 T226:U229 M2:R2 M93:Q93 M182:Q182 R181 R92" name="範囲3"/>
    <protectedRange sqref="B5 B95 B184" name="範囲2"/>
    <protectedRange sqref="E5 G5 I5 K5 E95 G95 I95 K95 E184 G184 I184 K184 M95:Q95 M184:Q184 R183 R94 R4 M5:O5" name="範囲1"/>
  </protectedRanges>
  <mergeCells count="221">
    <mergeCell ref="S4:S5"/>
    <mergeCell ref="O4:P4"/>
    <mergeCell ref="C4:C5"/>
    <mergeCell ref="T13:T14"/>
    <mergeCell ref="U13:U14"/>
    <mergeCell ref="V13:V14"/>
    <mergeCell ref="V9:V10"/>
    <mergeCell ref="T17:T18"/>
    <mergeCell ref="T11:V12"/>
    <mergeCell ref="T15:V16"/>
    <mergeCell ref="V17:V18"/>
    <mergeCell ref="U17:U18"/>
    <mergeCell ref="S11:S14"/>
    <mergeCell ref="S15:S18"/>
    <mergeCell ref="P15:P16"/>
    <mergeCell ref="B7:M8"/>
    <mergeCell ref="N7:Q8"/>
    <mergeCell ref="D14:E15"/>
    <mergeCell ref="O13:Q14"/>
    <mergeCell ref="N11:N12"/>
    <mergeCell ref="O11:P12"/>
    <mergeCell ref="O15:O16"/>
    <mergeCell ref="C18:C19"/>
    <mergeCell ref="N17:N20"/>
    <mergeCell ref="S2:V3"/>
    <mergeCell ref="T4:V4"/>
    <mergeCell ref="U5:V5"/>
    <mergeCell ref="S7:V8"/>
    <mergeCell ref="S9:U10"/>
    <mergeCell ref="S43:U44"/>
    <mergeCell ref="T19:V20"/>
    <mergeCell ref="T23:V24"/>
    <mergeCell ref="T27:V28"/>
    <mergeCell ref="T39:V40"/>
    <mergeCell ref="T21:T22"/>
    <mergeCell ref="T25:T26"/>
    <mergeCell ref="T29:T30"/>
    <mergeCell ref="V21:V22"/>
    <mergeCell ref="V25:V26"/>
    <mergeCell ref="V29:V30"/>
    <mergeCell ref="U21:U22"/>
    <mergeCell ref="U25:U26"/>
    <mergeCell ref="U29:U30"/>
    <mergeCell ref="S31:S32"/>
    <mergeCell ref="S33:S34"/>
    <mergeCell ref="T31:V32"/>
    <mergeCell ref="S37:S38"/>
    <mergeCell ref="S35:S36"/>
    <mergeCell ref="T37:V38"/>
    <mergeCell ref="T35:V36"/>
    <mergeCell ref="T33:V34"/>
    <mergeCell ref="N13:N16"/>
    <mergeCell ref="B1:C1"/>
    <mergeCell ref="B9:B10"/>
    <mergeCell ref="C9:C10"/>
    <mergeCell ref="D9:E10"/>
    <mergeCell ref="F9:G10"/>
    <mergeCell ref="H9:I10"/>
    <mergeCell ref="J9:K10"/>
    <mergeCell ref="E2:P2"/>
    <mergeCell ref="B2:C2"/>
    <mergeCell ref="O3:P3"/>
    <mergeCell ref="O5:P5"/>
    <mergeCell ref="L9:M10"/>
    <mergeCell ref="F12:G13"/>
    <mergeCell ref="N9:Q10"/>
    <mergeCell ref="Q11:Q12"/>
    <mergeCell ref="Q15:Q16"/>
    <mergeCell ref="Q19:Q20"/>
    <mergeCell ref="Q23:Q24"/>
    <mergeCell ref="Q27:Q28"/>
    <mergeCell ref="Q31:Q32"/>
    <mergeCell ref="BF40:BL40"/>
    <mergeCell ref="T46:V46"/>
    <mergeCell ref="S41:V42"/>
    <mergeCell ref="S39:S40"/>
    <mergeCell ref="O73:Q74"/>
    <mergeCell ref="N33:N34"/>
    <mergeCell ref="C98:C99"/>
    <mergeCell ref="D98:E99"/>
    <mergeCell ref="F98:G99"/>
    <mergeCell ref="O37:Q38"/>
    <mergeCell ref="N43:N44"/>
    <mergeCell ref="N61:N64"/>
    <mergeCell ref="N73:N74"/>
    <mergeCell ref="D62:E63"/>
    <mergeCell ref="N69:N70"/>
    <mergeCell ref="N71:N72"/>
    <mergeCell ref="Q63:Q64"/>
    <mergeCell ref="Q59:Q60"/>
    <mergeCell ref="Q55:Q56"/>
    <mergeCell ref="Q51:Q52"/>
    <mergeCell ref="Q47:Q48"/>
    <mergeCell ref="Q43:Q44"/>
    <mergeCell ref="O41:Q42"/>
    <mergeCell ref="O39:Q40"/>
    <mergeCell ref="BF220:BL220"/>
    <mergeCell ref="N65:N66"/>
    <mergeCell ref="BF131:BL131"/>
    <mergeCell ref="N67:N68"/>
    <mergeCell ref="N41:N42"/>
    <mergeCell ref="O69:Q70"/>
    <mergeCell ref="O67:Q68"/>
    <mergeCell ref="J98:K99"/>
    <mergeCell ref="E93:M93"/>
    <mergeCell ref="F68:G69"/>
    <mergeCell ref="O63:O64"/>
    <mergeCell ref="O59:O60"/>
    <mergeCell ref="O55:O56"/>
    <mergeCell ref="O47:O48"/>
    <mergeCell ref="O51:O52"/>
    <mergeCell ref="O43:P44"/>
    <mergeCell ref="O61:Q62"/>
    <mergeCell ref="O57:Q58"/>
    <mergeCell ref="O53:Q54"/>
    <mergeCell ref="O49:Q50"/>
    <mergeCell ref="O45:Q46"/>
    <mergeCell ref="O71:Q72"/>
    <mergeCell ref="O65:Q66"/>
    <mergeCell ref="L98:M99"/>
    <mergeCell ref="U137:V137"/>
    <mergeCell ref="U138:V138"/>
    <mergeCell ref="U139:V139"/>
    <mergeCell ref="F141:G142"/>
    <mergeCell ref="U140:V140"/>
    <mergeCell ref="F133:G134"/>
    <mergeCell ref="D135:E136"/>
    <mergeCell ref="T135:V135"/>
    <mergeCell ref="U136:V136"/>
    <mergeCell ref="U226:V226"/>
    <mergeCell ref="C228:C229"/>
    <mergeCell ref="U227:V227"/>
    <mergeCell ref="U228:V228"/>
    <mergeCell ref="F230:G231"/>
    <mergeCell ref="U229:V229"/>
    <mergeCell ref="F222:G223"/>
    <mergeCell ref="D224:E225"/>
    <mergeCell ref="T224:V224"/>
    <mergeCell ref="U225:V225"/>
    <mergeCell ref="F238:G239"/>
    <mergeCell ref="D240:E241"/>
    <mergeCell ref="F246:G247"/>
    <mergeCell ref="B254:C254"/>
    <mergeCell ref="B204:B205"/>
    <mergeCell ref="B187:B188"/>
    <mergeCell ref="C187:C188"/>
    <mergeCell ref="B147:B148"/>
    <mergeCell ref="B165:C165"/>
    <mergeCell ref="B182:C182"/>
    <mergeCell ref="F190:G191"/>
    <mergeCell ref="F187:G188"/>
    <mergeCell ref="F149:G150"/>
    <mergeCell ref="D151:E152"/>
    <mergeCell ref="F157:G158"/>
    <mergeCell ref="E182:M182"/>
    <mergeCell ref="F214:G215"/>
    <mergeCell ref="C196:C197"/>
    <mergeCell ref="D192:E193"/>
    <mergeCell ref="D187:E188"/>
    <mergeCell ref="J187:K188"/>
    <mergeCell ref="L187:M188"/>
    <mergeCell ref="F206:G207"/>
    <mergeCell ref="D208:E209"/>
    <mergeCell ref="B236:B237"/>
    <mergeCell ref="H187:I188"/>
    <mergeCell ref="F125:G126"/>
    <mergeCell ref="F117:G118"/>
    <mergeCell ref="D119:E120"/>
    <mergeCell ref="B115:B116"/>
    <mergeCell ref="B98:B99"/>
    <mergeCell ref="F109:G110"/>
    <mergeCell ref="B93:C93"/>
    <mergeCell ref="F101:G102"/>
    <mergeCell ref="D103:E104"/>
    <mergeCell ref="C139:C140"/>
    <mergeCell ref="H98:I99"/>
    <mergeCell ref="F198:G199"/>
    <mergeCell ref="C107:C108"/>
    <mergeCell ref="N25:N28"/>
    <mergeCell ref="P27:P28"/>
    <mergeCell ref="C50:C51"/>
    <mergeCell ref="B58:B59"/>
    <mergeCell ref="N21:N24"/>
    <mergeCell ref="N57:N60"/>
    <mergeCell ref="N53:N56"/>
    <mergeCell ref="N49:N52"/>
    <mergeCell ref="N45:N48"/>
    <mergeCell ref="D30:E31"/>
    <mergeCell ref="D46:E47"/>
    <mergeCell ref="F60:G61"/>
    <mergeCell ref="F52:G53"/>
    <mergeCell ref="F44:G45"/>
    <mergeCell ref="F36:G37"/>
    <mergeCell ref="F28:G29"/>
    <mergeCell ref="F20:G21"/>
    <mergeCell ref="N39:N40"/>
    <mergeCell ref="N37:N38"/>
    <mergeCell ref="N35:N36"/>
    <mergeCell ref="B26:B27"/>
    <mergeCell ref="N29:N32"/>
    <mergeCell ref="O33:Q34"/>
    <mergeCell ref="O29:Q30"/>
    <mergeCell ref="S19:S22"/>
    <mergeCell ref="S23:S26"/>
    <mergeCell ref="S27:S30"/>
    <mergeCell ref="O25:Q26"/>
    <mergeCell ref="O21:Q22"/>
    <mergeCell ref="O17:Q18"/>
    <mergeCell ref="O35:Q36"/>
    <mergeCell ref="P63:P64"/>
    <mergeCell ref="P59:P60"/>
    <mergeCell ref="P55:P56"/>
    <mergeCell ref="P51:P52"/>
    <mergeCell ref="P47:P48"/>
    <mergeCell ref="O31:O32"/>
    <mergeCell ref="O27:O28"/>
    <mergeCell ref="P31:P32"/>
    <mergeCell ref="P19:P20"/>
    <mergeCell ref="O23:O24"/>
    <mergeCell ref="O19:O20"/>
    <mergeCell ref="P23:P24"/>
  </mergeCells>
  <phoneticPr fontId="2"/>
  <conditionalFormatting sqref="J5">
    <cfRule type="expression" dxfId="35" priority="46" stopIfTrue="1">
      <formula>H5&lt;6.25</formula>
    </cfRule>
    <cfRule type="expression" dxfId="34" priority="47" stopIfTrue="1">
      <formula>H5&gt;=12.5</formula>
    </cfRule>
    <cfRule type="expression" dxfId="33" priority="48" stopIfTrue="1">
      <formula>AND(H5&gt;=6.25,H5&lt;12.5)</formula>
    </cfRule>
  </conditionalFormatting>
  <conditionalFormatting sqref="M6:Q6 S97 S186 R185 M186:Q186 R96 M97:Q97 R5">
    <cfRule type="expression" dxfId="32" priority="43" stopIfTrue="1">
      <formula>#REF!&lt;6.25</formula>
    </cfRule>
    <cfRule type="expression" dxfId="31" priority="44" stopIfTrue="1">
      <formula>#REF!&gt;=12.5</formula>
    </cfRule>
    <cfRule type="expression" dxfId="30" priority="45" stopIfTrue="1">
      <formula>AND(#REF!&gt;=6.25,#REF!&lt;12.5)</formula>
    </cfRule>
  </conditionalFormatting>
  <conditionalFormatting sqref="BK95 BK184">
    <cfRule type="expression" dxfId="29" priority="40" stopIfTrue="1">
      <formula>#REF!&lt;6.25</formula>
    </cfRule>
    <cfRule type="expression" dxfId="28" priority="41" stopIfTrue="1">
      <formula>#REF!&gt;=12.5</formula>
    </cfRule>
    <cfRule type="expression" dxfId="27" priority="42" stopIfTrue="1">
      <formula>AND(#REF!&gt;=6.25,#REF!&lt;12.5)</formula>
    </cfRule>
  </conditionalFormatting>
  <conditionalFormatting sqref="L6">
    <cfRule type="expression" dxfId="26" priority="34" stopIfTrue="1">
      <formula>#REF!&lt;6.25</formula>
    </cfRule>
    <cfRule type="expression" dxfId="25" priority="35" stopIfTrue="1">
      <formula>#REF!&gt;=12.5</formula>
    </cfRule>
    <cfRule type="expression" dxfId="24" priority="36" stopIfTrue="1">
      <formula>AND(#REF!&gt;=6.25,#REF!&lt;12.5)</formula>
    </cfRule>
  </conditionalFormatting>
  <conditionalFormatting sqref="J94:J95">
    <cfRule type="expression" dxfId="23" priority="31" stopIfTrue="1">
      <formula>H94&lt;6.25</formula>
    </cfRule>
    <cfRule type="expression" dxfId="22" priority="32" stopIfTrue="1">
      <formula>H94&gt;=12.5</formula>
    </cfRule>
    <cfRule type="expression" dxfId="21" priority="33" stopIfTrue="1">
      <formula>AND(H94&gt;=6.25,H94&lt;12.5)</formula>
    </cfRule>
  </conditionalFormatting>
  <conditionalFormatting sqref="L97">
    <cfRule type="expression" dxfId="20" priority="22" stopIfTrue="1">
      <formula>BK95&lt;6.25</formula>
    </cfRule>
    <cfRule type="expression" dxfId="19" priority="23" stopIfTrue="1">
      <formula>BK95&gt;=12.5</formula>
    </cfRule>
    <cfRule type="expression" dxfId="18" priority="24" stopIfTrue="1">
      <formula>AND(BK95&gt;=6.25,BK95&lt;12.5)</formula>
    </cfRule>
  </conditionalFormatting>
  <conditionalFormatting sqref="C96">
    <cfRule type="expression" dxfId="17" priority="19" stopIfTrue="1">
      <formula>T96&lt;6.25</formula>
    </cfRule>
    <cfRule type="expression" dxfId="16" priority="20" stopIfTrue="1">
      <formula>T96&gt;=12.5</formula>
    </cfRule>
    <cfRule type="expression" dxfId="15" priority="21" stopIfTrue="1">
      <formula>AND(T96&gt;=6.25,T96&lt;12.5)</formula>
    </cfRule>
  </conditionalFormatting>
  <conditionalFormatting sqref="J183:J184">
    <cfRule type="expression" dxfId="14" priority="16" stopIfTrue="1">
      <formula>H183&lt;6.25</formula>
    </cfRule>
    <cfRule type="expression" dxfId="13" priority="17" stopIfTrue="1">
      <formula>H183&gt;=12.5</formula>
    </cfRule>
    <cfRule type="expression" dxfId="12" priority="18" stopIfTrue="1">
      <formula>AND(H183&gt;=6.25,H183&lt;12.5)</formula>
    </cfRule>
  </conditionalFormatting>
  <conditionalFormatting sqref="L186">
    <cfRule type="expression" dxfId="11" priority="7" stopIfTrue="1">
      <formula>BK184&lt;6.25</formula>
    </cfRule>
    <cfRule type="expression" dxfId="10" priority="8" stopIfTrue="1">
      <formula>BK184&gt;=12.5</formula>
    </cfRule>
    <cfRule type="expression" dxfId="9" priority="9" stopIfTrue="1">
      <formula>AND(BK184&gt;=6.25,BK184&lt;12.5)</formula>
    </cfRule>
  </conditionalFormatting>
  <conditionalFormatting sqref="C185">
    <cfRule type="expression" dxfId="8" priority="4" stopIfTrue="1">
      <formula>T185&lt;6.25</formula>
    </cfRule>
    <cfRule type="expression" dxfId="7" priority="5" stopIfTrue="1">
      <formula>T185&gt;=12.5</formula>
    </cfRule>
    <cfRule type="expression" dxfId="6" priority="6" stopIfTrue="1">
      <formula>AND(T185&gt;=6.25,T185&lt;12.5)</formula>
    </cfRule>
  </conditionalFormatting>
  <conditionalFormatting sqref="C4">
    <cfRule type="expression" dxfId="5" priority="1" stopIfTrue="1">
      <formula>S9&lt;6.25</formula>
    </cfRule>
    <cfRule type="expression" dxfId="4" priority="2" stopIfTrue="1">
      <formula>S9&gt;=12.5</formula>
    </cfRule>
    <cfRule type="expression" dxfId="3" priority="3" stopIfTrue="1">
      <formula>AND(S9&gt;=6.25,S9&lt;12.5)</formula>
    </cfRule>
  </conditionalFormatting>
  <pageMargins left="0.39370078740157483" right="0.39370078740157483" top="0.98425196850393704" bottom="0.98425196850393704" header="0.51181102362204722" footer="0.51181102362204722"/>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7"/>
  <sheetViews>
    <sheetView zoomScale="80" zoomScaleNormal="80" workbookViewId="0">
      <selection activeCell="C6" sqref="C6"/>
    </sheetView>
  </sheetViews>
  <sheetFormatPr defaultRowHeight="13.5"/>
  <cols>
    <col min="2" max="3" width="13.125" customWidth="1"/>
    <col min="4" max="4" width="2.875" customWidth="1"/>
    <col min="5" max="5" width="13.125" customWidth="1"/>
    <col min="6" max="6" width="2.875" customWidth="1"/>
    <col min="7" max="7" width="13.125" customWidth="1"/>
    <col min="8" max="8" width="2.875" customWidth="1"/>
    <col min="9" max="9" width="17.375" customWidth="1"/>
    <col min="10" max="10" width="12.5" customWidth="1"/>
    <col min="11" max="11" width="14.375" customWidth="1"/>
    <col min="12" max="28" width="11.5" customWidth="1"/>
    <col min="29" max="29" width="6.25" customWidth="1"/>
    <col min="30" max="30" width="10.25" customWidth="1"/>
    <col min="31" max="31" width="13" customWidth="1"/>
    <col min="32" max="34" width="6.25" customWidth="1"/>
  </cols>
  <sheetData>
    <row r="1" spans="1:36">
      <c r="A1" t="s">
        <v>0</v>
      </c>
      <c r="C1" s="4">
        <f>IF(D1=1,1,1+(D1-1)/57)</f>
        <v>1</v>
      </c>
      <c r="D1">
        <f>ROW()</f>
        <v>1</v>
      </c>
      <c r="J1" s="35" t="s">
        <v>188</v>
      </c>
      <c r="K1" s="35" t="s">
        <v>189</v>
      </c>
      <c r="L1" t="s">
        <v>190</v>
      </c>
      <c r="AE1" s="14" t="s">
        <v>191</v>
      </c>
      <c r="AF1" s="14" t="s">
        <v>192</v>
      </c>
      <c r="AG1" s="14" t="s">
        <v>136</v>
      </c>
      <c r="AH1" s="14" t="s">
        <v>137</v>
      </c>
      <c r="AI1" s="14" t="s">
        <v>193</v>
      </c>
      <c r="AJ1" s="14" t="s">
        <v>194</v>
      </c>
    </row>
    <row r="2" spans="1:36">
      <c r="A2" t="s">
        <v>195</v>
      </c>
      <c r="B2" s="15" t="s">
        <v>5</v>
      </c>
      <c r="C2" s="22" t="s">
        <v>6478</v>
      </c>
      <c r="D2" s="16"/>
      <c r="E2" s="17" t="str">
        <f>LOOKUP(C2,始祖牛ﾃﾞｰﾀ!$A$6:$A$6335,始祖牛ﾃﾞｰﾀ!$B$6:$B$6335)</f>
        <v>隆之国</v>
      </c>
      <c r="F2" s="32" t="s">
        <v>197</v>
      </c>
      <c r="G2" s="28" t="s">
        <v>1</v>
      </c>
      <c r="H2" s="6"/>
      <c r="I2" s="3" t="s">
        <v>2</v>
      </c>
      <c r="J2" s="36">
        <v>0</v>
      </c>
      <c r="K2" s="37" t="s">
        <v>142</v>
      </c>
      <c r="AD2" s="9">
        <v>1</v>
      </c>
      <c r="AE2" s="14" t="str">
        <f>L7</f>
        <v>さきお</v>
      </c>
      <c r="AF2" s="16">
        <f>COUNTIF(L45:AA45,AE2)</f>
        <v>0</v>
      </c>
      <c r="AG2" s="15">
        <f>SUMIF(L45:AA45,AE2,L55:AA55)</f>
        <v>0</v>
      </c>
      <c r="AH2" s="15">
        <f>AG2*100000+16-AD2</f>
        <v>15</v>
      </c>
      <c r="AI2" s="15">
        <f>RANK(AH2,AH2:AH55)</f>
        <v>3</v>
      </c>
      <c r="AJ2" s="15">
        <f t="shared" ref="AJ2:AJ55" si="0">IF(AI2=1,1,IF(AI2=2,2,IF(AI2=3,3,"")))</f>
        <v>3</v>
      </c>
    </row>
    <row r="3" spans="1:36">
      <c r="B3" s="15" t="s">
        <v>181</v>
      </c>
      <c r="C3" s="22" t="s">
        <v>545</v>
      </c>
      <c r="D3" s="16"/>
      <c r="E3" s="17" t="str">
        <f>LOOKUP(C3,始祖牛ﾃﾞｰﾀ!$A$6:$A$6335,始祖牛ﾃﾞｰﾀ!$B$6:$B$6335)</f>
        <v>安福久</v>
      </c>
      <c r="G3" s="2" t="str">
        <f>B16</f>
        <v>幸紀雄</v>
      </c>
      <c r="H3" s="6" t="s">
        <v>11</v>
      </c>
      <c r="I3" s="42" t="str">
        <f>E2</f>
        <v>隆之国</v>
      </c>
      <c r="J3" s="36">
        <v>6.25</v>
      </c>
      <c r="K3" s="37" t="s">
        <v>143</v>
      </c>
      <c r="AD3" s="9">
        <v>2</v>
      </c>
      <c r="AE3" s="14" t="str">
        <f>IF(L7=M7,"",M7)</f>
        <v>ゆりしげ</v>
      </c>
      <c r="AF3" s="16">
        <f>COUNTIF(L45:AA45,AE3)</f>
        <v>0</v>
      </c>
      <c r="AG3" s="15">
        <f>SUMIF(L45:AA45,AE3,L55:AA55)</f>
        <v>0</v>
      </c>
      <c r="AH3" s="15">
        <f t="shared" ref="AH3:AH17" si="1">AG3*100000+16-AD3</f>
        <v>14</v>
      </c>
      <c r="AI3" s="15">
        <f>RANK(AH3,AH2:AH55)</f>
        <v>4</v>
      </c>
      <c r="AJ3" s="15" t="str">
        <f t="shared" si="0"/>
        <v/>
      </c>
    </row>
    <row r="4" spans="1:36">
      <c r="B4" s="15" t="s">
        <v>182</v>
      </c>
      <c r="C4" s="22" t="s">
        <v>6479</v>
      </c>
      <c r="D4" s="16"/>
      <c r="E4" s="17" t="str">
        <f>LOOKUP(C4,始祖牛ﾃﾞｰﾀ!$A$6:$A$6335,始祖牛ﾃﾞｰﾀ!$B$6:$B$6335)</f>
        <v>勝忠平</v>
      </c>
      <c r="G4" s="29"/>
      <c r="H4" s="27" t="s">
        <v>200</v>
      </c>
      <c r="I4" s="30" t="str">
        <f>E3</f>
        <v>安福久</v>
      </c>
      <c r="J4" s="36">
        <v>8</v>
      </c>
      <c r="K4" s="37" t="s">
        <v>143</v>
      </c>
      <c r="AD4" s="9">
        <v>3</v>
      </c>
      <c r="AE4" s="14" t="str">
        <f>IF(OR(L7=N7,M7=N7),"",N7)</f>
        <v>ひらしげかつ</v>
      </c>
      <c r="AF4" s="16">
        <f>COUNTIF(L45:AA45,AE4)</f>
        <v>1</v>
      </c>
      <c r="AG4" s="15">
        <f>SUMIF(L45:AA45,AE4,L55:AA55)</f>
        <v>9.0390625000000002E-3</v>
      </c>
      <c r="AH4" s="15">
        <f t="shared" si="1"/>
        <v>916.90625</v>
      </c>
      <c r="AI4" s="15">
        <f>RANK(AH4,AH2:AH55)</f>
        <v>1</v>
      </c>
      <c r="AJ4" s="15">
        <f t="shared" si="0"/>
        <v>1</v>
      </c>
    </row>
    <row r="5" spans="1:36" ht="14.25" thickBot="1">
      <c r="B5" s="15" t="s">
        <v>183</v>
      </c>
      <c r="C5" s="22" t="s">
        <v>547</v>
      </c>
      <c r="D5" s="16"/>
      <c r="E5" s="17" t="str">
        <f>LOOKUP(C5,始祖牛ﾃﾞｰﾀ!$A$6:$A$6335,始祖牛ﾃﾞｰﾀ!$B$6:$B$6335)</f>
        <v>北国７の８</v>
      </c>
      <c r="G5" s="31" t="s">
        <v>202</v>
      </c>
      <c r="H5" s="6"/>
      <c r="I5" s="6" t="s">
        <v>203</v>
      </c>
      <c r="J5" s="36">
        <v>12.5</v>
      </c>
      <c r="K5" s="37" t="s">
        <v>145</v>
      </c>
      <c r="AD5" s="9">
        <v>4</v>
      </c>
      <c r="AE5" s="14" t="str">
        <f>IF(OR(L7=O7,M7=O7),"",IF(N7=O7,"",O7))</f>
        <v>かねゆき</v>
      </c>
      <c r="AF5" s="16">
        <f>COUNTIF(L45:AA45,AE5)</f>
        <v>0</v>
      </c>
      <c r="AG5" s="15">
        <f>SUMIF(L45:AA45,AE5,L55:AA55)</f>
        <v>0</v>
      </c>
      <c r="AH5" s="15">
        <f t="shared" si="1"/>
        <v>12</v>
      </c>
      <c r="AI5" s="15">
        <f>RANK(AH5,AH2:AH55)</f>
        <v>5</v>
      </c>
      <c r="AJ5" s="15" t="str">
        <f t="shared" si="0"/>
        <v/>
      </c>
    </row>
    <row r="6" spans="1:36">
      <c r="B6" s="41"/>
      <c r="G6" s="612">
        <f ca="1">E57</f>
        <v>1.1541503906249999</v>
      </c>
      <c r="H6" s="7" t="s">
        <v>99</v>
      </c>
      <c r="I6" s="614" t="str">
        <f ca="1">G57</f>
        <v>安　全</v>
      </c>
      <c r="K6" s="26" t="s">
        <v>204</v>
      </c>
      <c r="AD6" s="9">
        <v>5</v>
      </c>
      <c r="AE6" s="14" t="str">
        <f>IF(OR(L7=P7,M7=P7),"",IF(OR(N7=P7,O7=P7),"",P7))</f>
        <v>だい２０ひらしげ</v>
      </c>
      <c r="AF6" s="16">
        <f>COUNTIF(L45:AA45,AE6)</f>
        <v>1</v>
      </c>
      <c r="AG6" s="15">
        <f>SUMIF(L45:AA45,AE6,L55:AA55)</f>
        <v>2.50244140625E-3</v>
      </c>
      <c r="AH6" s="15">
        <f t="shared" si="1"/>
        <v>261.244140625</v>
      </c>
      <c r="AI6" s="15">
        <f>RANK(AH6,AH2:AH55)</f>
        <v>2</v>
      </c>
      <c r="AJ6" s="15">
        <f t="shared" si="0"/>
        <v>2</v>
      </c>
    </row>
    <row r="7" spans="1:36" ht="14.25" thickBot="1">
      <c r="A7" s="9" t="s">
        <v>205</v>
      </c>
      <c r="B7" s="18" t="s">
        <v>2903</v>
      </c>
      <c r="G7" s="613"/>
      <c r="I7" s="615"/>
      <c r="K7" s="15"/>
      <c r="L7" s="14" t="str">
        <f>B17</f>
        <v>さきお</v>
      </c>
      <c r="M7" s="14" t="str">
        <f>C13</f>
        <v>ゆりしげ</v>
      </c>
      <c r="N7" s="14" t="str">
        <f>E10</f>
        <v>ひらしげかつ</v>
      </c>
      <c r="O7" s="14" t="str">
        <f>E18</f>
        <v>かねゆき</v>
      </c>
      <c r="P7" s="14" t="str">
        <f>G10</f>
        <v>だい２０ひらしげ</v>
      </c>
      <c r="Q7" s="14" t="str">
        <f>G14</f>
        <v>かみたかふく</v>
      </c>
      <c r="R7" s="14" t="str">
        <f>G18</f>
        <v>かねのり</v>
      </c>
      <c r="S7" s="14" t="str">
        <f>G22</f>
        <v>やすひら</v>
      </c>
      <c r="T7" s="14" t="str">
        <f>I10</f>
        <v>けだか</v>
      </c>
      <c r="U7" s="14" t="str">
        <f>I12</f>
        <v>ほうしょう</v>
      </c>
      <c r="V7" s="14" t="str">
        <f>I14</f>
        <v>ただふく</v>
      </c>
      <c r="W7" s="14" t="str">
        <f>I16</f>
        <v>ただふく</v>
      </c>
      <c r="X7" s="14" t="str">
        <f>I18</f>
        <v>きんすい９</v>
      </c>
      <c r="Y7" s="14" t="str">
        <f>I20</f>
        <v>かみたかふく</v>
      </c>
      <c r="Z7" s="14" t="str">
        <f>I22</f>
        <v>やすふくみやざき</v>
      </c>
      <c r="AA7" s="14" t="str">
        <f>I24</f>
        <v>だい２０ひらしげ</v>
      </c>
      <c r="AB7" s="14"/>
      <c r="AD7" s="9">
        <v>6</v>
      </c>
      <c r="AE7" s="14" t="str">
        <f>IF(OR(L7=Q7,M7=Q7),"",IF(OR(N7=Q7,O7=Q7),"",IF(P7=Q7,"",Q7)))</f>
        <v>かみたかふく</v>
      </c>
      <c r="AF7" s="16">
        <f>COUNTIF(L45:AA45,AE7)</f>
        <v>0</v>
      </c>
      <c r="AG7" s="15">
        <f>SUMIF(L45:AA45,AE7,L55:AA55)</f>
        <v>0</v>
      </c>
      <c r="AH7" s="15">
        <f t="shared" si="1"/>
        <v>10</v>
      </c>
      <c r="AI7" s="15">
        <f>RANK(AH7,AH2:AH55)</f>
        <v>6</v>
      </c>
      <c r="AJ7" s="15" t="str">
        <f t="shared" si="0"/>
        <v/>
      </c>
    </row>
    <row r="8" spans="1:36">
      <c r="A8" s="7" t="s">
        <v>207</v>
      </c>
      <c r="B8" s="2">
        <v>1</v>
      </c>
      <c r="C8" s="2">
        <v>2</v>
      </c>
      <c r="D8" s="2"/>
      <c r="E8" s="3">
        <v>3</v>
      </c>
      <c r="F8" s="2"/>
      <c r="G8" s="5">
        <v>4</v>
      </c>
      <c r="H8" s="2"/>
      <c r="I8" s="5">
        <v>5</v>
      </c>
      <c r="K8" s="15"/>
      <c r="L8" s="15"/>
      <c r="M8" s="15"/>
      <c r="N8" s="15"/>
      <c r="O8" s="15"/>
      <c r="P8" s="15"/>
      <c r="Q8" s="15"/>
      <c r="R8" s="15"/>
      <c r="S8" s="15"/>
      <c r="T8" s="15"/>
      <c r="U8" s="15"/>
      <c r="V8" s="15"/>
      <c r="W8" s="15"/>
      <c r="X8" s="15"/>
      <c r="Y8" s="15"/>
      <c r="Z8" s="15"/>
      <c r="AA8" s="15"/>
      <c r="AB8" s="15"/>
      <c r="AD8" s="9">
        <v>7</v>
      </c>
      <c r="AE8" s="14" t="str">
        <f>IF(OR(L7=R7,M7=R7),"",IF(OR(N7=R7,O7=R7),"",IF(OR(P7=R7,Q7=R7),"",R7)))</f>
        <v>かねのり</v>
      </c>
      <c r="AF8" s="16">
        <f>COUNTIF(L45:AA45,AE8)</f>
        <v>0</v>
      </c>
      <c r="AG8" s="15">
        <f>SUMIF(L45:AA45,AE8,L55:AA55)</f>
        <v>0</v>
      </c>
      <c r="AH8" s="15">
        <f t="shared" si="1"/>
        <v>9</v>
      </c>
      <c r="AI8" s="15">
        <f>RANK(AH8,AH2:AH55)</f>
        <v>7</v>
      </c>
      <c r="AJ8" s="15" t="str">
        <f t="shared" si="0"/>
        <v/>
      </c>
    </row>
    <row r="9" spans="1:36">
      <c r="A9" s="7"/>
      <c r="B9" s="46"/>
      <c r="C9" s="46"/>
      <c r="D9" s="46" t="s">
        <v>153</v>
      </c>
      <c r="E9" s="47" t="str">
        <f>LOOKUP(C13,始祖牛ﾃﾞｰﾀ!$A$6:$A$14658,始祖牛ﾃﾞｰﾀ!$E$6:$E$14658)</f>
        <v>平茂勝</v>
      </c>
      <c r="F9" s="46" t="s">
        <v>155</v>
      </c>
      <c r="G9" s="47" t="str">
        <f>LOOKUP(E10,始祖牛ﾃﾞｰﾀ!$A$6:$A$14658,始祖牛ﾃﾞｰﾀ!$E$6:$E$14658)</f>
        <v>第２０平茂</v>
      </c>
      <c r="H9" s="454" t="s">
        <v>208</v>
      </c>
      <c r="I9" s="13" t="str">
        <f>LOOKUP(G10,始祖牛ﾃﾞｰﾀ!$A$6:$A$14658,始祖牛ﾃﾞｰﾀ!$E$6:$E$14658)</f>
        <v>気高</v>
      </c>
      <c r="K9" s="15"/>
      <c r="L9" s="15" t="s">
        <v>151</v>
      </c>
      <c r="M9" s="15" t="s">
        <v>152</v>
      </c>
      <c r="N9" s="15" t="s">
        <v>153</v>
      </c>
      <c r="O9" s="15" t="s">
        <v>154</v>
      </c>
      <c r="P9" s="15" t="s">
        <v>155</v>
      </c>
      <c r="Q9" s="15" t="s">
        <v>209</v>
      </c>
      <c r="R9" s="15" t="s">
        <v>210</v>
      </c>
      <c r="S9" s="15" t="s">
        <v>211</v>
      </c>
      <c r="T9" s="15" t="s">
        <v>208</v>
      </c>
      <c r="U9" s="15" t="s">
        <v>212</v>
      </c>
      <c r="V9" s="15" t="s">
        <v>213</v>
      </c>
      <c r="W9" s="15" t="s">
        <v>214</v>
      </c>
      <c r="X9" s="15" t="s">
        <v>215</v>
      </c>
      <c r="Y9" s="15" t="s">
        <v>216</v>
      </c>
      <c r="Z9" s="15" t="s">
        <v>217</v>
      </c>
      <c r="AA9" s="15" t="s">
        <v>218</v>
      </c>
      <c r="AB9" s="15" t="s">
        <v>127</v>
      </c>
      <c r="AD9" s="9">
        <v>8</v>
      </c>
      <c r="AE9" s="14" t="str">
        <f>IF(OR(L7=S7,M7=S7),"",IF(OR(N7=S7,O7=S7),"",IF(OR(P7=S7,Q7=S7),"",IF(R7=S7,"",S7))))</f>
        <v>やすひら</v>
      </c>
      <c r="AF9" s="16">
        <f>COUNTIF(L45:AA45,AE9)</f>
        <v>0</v>
      </c>
      <c r="AG9" s="15">
        <f>SUMIF(L45:AA45,AE9,L55:AA55)</f>
        <v>0</v>
      </c>
      <c r="AH9" s="15">
        <f t="shared" si="1"/>
        <v>8</v>
      </c>
      <c r="AI9" s="15">
        <f>RANK(AH9,AH2:AH55)</f>
        <v>8</v>
      </c>
      <c r="AJ9" s="15" t="str">
        <f t="shared" si="0"/>
        <v/>
      </c>
    </row>
    <row r="10" spans="1:36">
      <c r="A10" s="7"/>
      <c r="B10" s="48"/>
      <c r="C10" s="49"/>
      <c r="D10" s="48"/>
      <c r="E10" s="47" t="str">
        <f>LOOKUP(C13,始祖牛ﾃﾞｰﾀ!$A$6:$A$14658,始祖牛ﾃﾞｰﾀ!$D$6:$D$14658)</f>
        <v>ひらしげかつ</v>
      </c>
      <c r="F10" s="48"/>
      <c r="G10" s="47" t="str">
        <f>LOOKUP(E10,始祖牛ﾃﾞｰﾀ!$A$6:$A$14658,始祖牛ﾃﾞｰﾀ!$D$6:$D$14658)</f>
        <v>だい２０ひらしげ</v>
      </c>
      <c r="H10" s="50"/>
      <c r="I10" s="13" t="str">
        <f>LOOKUP(G10,始祖牛ﾃﾞｰﾀ!$A$6:$A$14658,始祖牛ﾃﾞｰﾀ!$D$6:$D$14658)</f>
        <v>けだか</v>
      </c>
      <c r="K10" s="15" t="s">
        <v>127</v>
      </c>
      <c r="L10" s="25">
        <f>IF(B17=C31,2,0)</f>
        <v>0</v>
      </c>
      <c r="M10" s="25">
        <f>IF(C13=C31,3,0)</f>
        <v>0</v>
      </c>
      <c r="N10" s="25">
        <f>IF(E10=C31,4,0)</f>
        <v>0</v>
      </c>
      <c r="O10" s="25">
        <f>IF(E18=C31,4,0)</f>
        <v>0</v>
      </c>
      <c r="P10" s="25">
        <f>IF(G10=C31,5,0)</f>
        <v>0</v>
      </c>
      <c r="Q10" s="25">
        <f>IF(G14=C31,5,0)</f>
        <v>0</v>
      </c>
      <c r="R10" s="25">
        <f>IF(G18=C31,5,0)</f>
        <v>0</v>
      </c>
      <c r="S10" s="25">
        <f>IF(G22=C31,5,0)</f>
        <v>0</v>
      </c>
      <c r="T10" s="25">
        <f>IF(I10=C31,6,0)</f>
        <v>0</v>
      </c>
      <c r="U10" s="25">
        <f>IF(I12=C31,6,0)</f>
        <v>0</v>
      </c>
      <c r="V10" s="25">
        <f>IF(I14=C31,6,0)</f>
        <v>0</v>
      </c>
      <c r="W10" s="25">
        <f>IF(I16=C31,6,0)</f>
        <v>0</v>
      </c>
      <c r="X10" s="25">
        <f>IF(I18=C31,6,0)</f>
        <v>0</v>
      </c>
      <c r="Y10" s="25">
        <f>IF(I20=C31,6,0)</f>
        <v>0</v>
      </c>
      <c r="Z10" s="25">
        <f>IF(I22=C31,6,0)</f>
        <v>0</v>
      </c>
      <c r="AA10" s="25">
        <f>IF(I24=C31,6,0)</f>
        <v>0</v>
      </c>
      <c r="AB10" s="15" t="s">
        <v>128</v>
      </c>
      <c r="AD10" s="9">
        <v>9</v>
      </c>
      <c r="AE10" s="14" t="str">
        <f>IF(OR(L7=T7,M7=T7),"",IF(OR(N7=T7,O7=T7),"",IF(OR(P7=T7,Q7=T7),"",IF(OR(R7=T7,S7=T7),"",T7))))</f>
        <v>けだか</v>
      </c>
      <c r="AF10" s="16">
        <f>COUNTIF(L45:AA45,AE10)</f>
        <v>0</v>
      </c>
      <c r="AG10" s="15">
        <f>SUMIF(L45:AA45,AE10,L55:AA55)</f>
        <v>0</v>
      </c>
      <c r="AH10" s="15">
        <f t="shared" si="1"/>
        <v>7</v>
      </c>
      <c r="AI10" s="15">
        <f>RANK(AH10,AH2:AH55)</f>
        <v>9</v>
      </c>
      <c r="AJ10" s="15" t="str">
        <f t="shared" si="0"/>
        <v/>
      </c>
    </row>
    <row r="11" spans="1:36">
      <c r="A11" s="7"/>
      <c r="B11" s="48"/>
      <c r="C11" s="48" t="s">
        <v>152</v>
      </c>
      <c r="D11" s="48"/>
      <c r="E11" s="47"/>
      <c r="F11" s="48"/>
      <c r="G11" s="454"/>
      <c r="H11" s="454" t="s">
        <v>212</v>
      </c>
      <c r="I11" s="13" t="str">
        <f>LOOKUP(E10,始祖牛ﾃﾞｰﾀ!$A$6:$A$14658,始祖牛ﾃﾞｰﾀ!$G$6:$G$14658)</f>
        <v>宝勝</v>
      </c>
      <c r="K11" s="15" t="s">
        <v>128</v>
      </c>
      <c r="L11" s="25">
        <f>IF(B17=E28,3,0)</f>
        <v>0</v>
      </c>
      <c r="M11" s="25">
        <f>IF(C13=E28,4,0)</f>
        <v>0</v>
      </c>
      <c r="N11" s="25">
        <f>IF(E10=E28,5,0)</f>
        <v>0</v>
      </c>
      <c r="O11" s="25">
        <f>IF(E18=E28,5,0)</f>
        <v>0</v>
      </c>
      <c r="P11" s="25">
        <f>IF(G10=E28,6,0)</f>
        <v>0</v>
      </c>
      <c r="Q11" s="25">
        <f>IF(G14=E28,6,0)</f>
        <v>0</v>
      </c>
      <c r="R11" s="25">
        <f>IF(G18=E28,6,0)</f>
        <v>0</v>
      </c>
      <c r="S11" s="25">
        <f>IF(G22=E28,6,0)</f>
        <v>0</v>
      </c>
      <c r="T11" s="25">
        <f>IF(I10=E28,7,0)</f>
        <v>0</v>
      </c>
      <c r="U11" s="25">
        <f>IF(I12=E28,7,0)</f>
        <v>0</v>
      </c>
      <c r="V11" s="25">
        <f>IF(I14=E28,7,0)</f>
        <v>0</v>
      </c>
      <c r="W11" s="25">
        <f>IF(I16=E28,7,0)</f>
        <v>0</v>
      </c>
      <c r="X11" s="25">
        <f>IF(I18=E28,7,0)</f>
        <v>0</v>
      </c>
      <c r="Y11" s="25">
        <f>IF(I20=E28,7,0)</f>
        <v>0</v>
      </c>
      <c r="Z11" s="25">
        <f>IF(I22=E28,7,0)</f>
        <v>0</v>
      </c>
      <c r="AA11" s="25">
        <f>IF(I24=E28,7,0)</f>
        <v>0</v>
      </c>
      <c r="AB11" s="15" t="s">
        <v>129</v>
      </c>
      <c r="AD11" s="9">
        <v>10</v>
      </c>
      <c r="AE11" s="14" t="str">
        <f>IF(OR(L7=U7,M7=U7),"",IF(OR(N7=U7,O7=U7),"",IF(OR(P7=U7,Q7=U7),"",IF(OR(R7=U7,S7=U7),"",IF(T7=U7,"",U7)))))</f>
        <v>ほうしょう</v>
      </c>
      <c r="AF11" s="16">
        <f>COUNTIF(L45:AA45,AE11)</f>
        <v>0</v>
      </c>
      <c r="AG11" s="15">
        <f>SUMIF(L45:AA45,AE11,L55:AA55)</f>
        <v>0</v>
      </c>
      <c r="AH11" s="15">
        <f t="shared" si="1"/>
        <v>6</v>
      </c>
      <c r="AI11" s="15">
        <f>RANK(AH11,AH2:AH55)</f>
        <v>10</v>
      </c>
      <c r="AJ11" s="15" t="str">
        <f t="shared" si="0"/>
        <v/>
      </c>
    </row>
    <row r="12" spans="1:36">
      <c r="A12" s="7"/>
      <c r="B12" s="48"/>
      <c r="C12" s="47" t="str">
        <f>LOOKUP(B17,始祖牛ﾃﾞｰﾀ!$A$6:$A$14658,始祖牛ﾃﾞｰﾀ!$E$6:$E$14658)</f>
        <v>百合茂</v>
      </c>
      <c r="D12" s="48"/>
      <c r="E12" s="48"/>
      <c r="F12" s="48"/>
      <c r="G12" s="50"/>
      <c r="H12" s="50"/>
      <c r="I12" s="13" t="str">
        <f>LOOKUP(E10,始祖牛ﾃﾞｰﾀ!$A$6:$A$14658,始祖牛ﾃﾞｰﾀ!$F$6:$F$14658)</f>
        <v>ほうしょう</v>
      </c>
      <c r="K12" s="15" t="s">
        <v>129</v>
      </c>
      <c r="L12" s="25">
        <f>IF(B17=E36,3,0)</f>
        <v>0</v>
      </c>
      <c r="M12" s="25">
        <f>IF(C13=E36,4,0)</f>
        <v>0</v>
      </c>
      <c r="N12" s="25">
        <f>IF(E10=E36,5,0)</f>
        <v>0</v>
      </c>
      <c r="O12" s="25">
        <f>IF(E18=E36,5,0)</f>
        <v>0</v>
      </c>
      <c r="P12" s="25">
        <f>IF(G10=E36,6,0)</f>
        <v>0</v>
      </c>
      <c r="Q12" s="25">
        <f>IF(G14=E36,6,0)</f>
        <v>0</v>
      </c>
      <c r="R12" s="25">
        <f>IF(G18=E36,6,0)</f>
        <v>0</v>
      </c>
      <c r="S12" s="25">
        <f>IF(G22=E36,6,0)</f>
        <v>0</v>
      </c>
      <c r="T12" s="25">
        <f>IF(I10=E36,7,0)</f>
        <v>0</v>
      </c>
      <c r="U12" s="25">
        <f>IF(I12=E36,7,0)</f>
        <v>0</v>
      </c>
      <c r="V12" s="25">
        <f>IF(I14=E36,7,0)</f>
        <v>0</v>
      </c>
      <c r="W12" s="25">
        <f>IF(I16=E36,7,0)</f>
        <v>0</v>
      </c>
      <c r="X12" s="25">
        <f>IF(I18=E36,7,0)</f>
        <v>0</v>
      </c>
      <c r="Y12" s="25">
        <f>IF(I20=E36,7,0)</f>
        <v>0</v>
      </c>
      <c r="Z12" s="25">
        <f>IF(I22=E36,7,0)</f>
        <v>0</v>
      </c>
      <c r="AA12" s="25">
        <f>IF(I24=E36,7,0)</f>
        <v>0</v>
      </c>
      <c r="AB12" s="15" t="s">
        <v>130</v>
      </c>
      <c r="AD12" s="9">
        <v>11</v>
      </c>
      <c r="AE12" s="14" t="str">
        <f>IF(OR(L7=V7,M7=V7),"",IF(OR(N7=V7,O7=V7),"",IF(OR(P7=V7,Q7=V7),"",IF(OR(R7=V7,S7=V7),"",IF(OR(T7=V7,U7=V7),"",V7)))))</f>
        <v>ただふく</v>
      </c>
      <c r="AF12" s="16">
        <f>COUNTIF(L45:AA45,AE12)</f>
        <v>0</v>
      </c>
      <c r="AG12" s="15">
        <f>SUMIF(L45:AA45,AE12,L55:AA55)</f>
        <v>0</v>
      </c>
      <c r="AH12" s="15">
        <f t="shared" si="1"/>
        <v>5</v>
      </c>
      <c r="AI12" s="15">
        <f>RANK(AH12,AH2:AH55)</f>
        <v>11</v>
      </c>
      <c r="AJ12" s="15" t="str">
        <f t="shared" si="0"/>
        <v/>
      </c>
    </row>
    <row r="13" spans="1:36">
      <c r="A13" s="7"/>
      <c r="B13" s="48"/>
      <c r="C13" s="47" t="str">
        <f>LOOKUP(B17,始祖牛ﾃﾞｰﾀ!$A$6:$A$14658,始祖牛ﾃﾞｰﾀ!$D$6:$D$14658)</f>
        <v>ゆりしげ</v>
      </c>
      <c r="D13" s="48"/>
      <c r="E13" s="46"/>
      <c r="F13" s="46" t="s">
        <v>209</v>
      </c>
      <c r="G13" s="47" t="str">
        <f>LOOKUP(C13,始祖牛ﾃﾞｰﾀ!$A$6:$A$14658,始祖牛ﾃﾞｰﾀ!$G$6:$G$14658)</f>
        <v>神高福</v>
      </c>
      <c r="H13" s="454" t="s">
        <v>213</v>
      </c>
      <c r="I13" s="13" t="str">
        <f>LOOKUP(G14,始祖牛ﾃﾞｰﾀ!$A$6:$A$14658,始祖牛ﾃﾞｰﾀ!$E$6:$E$14658)</f>
        <v>忠福</v>
      </c>
      <c r="K13" s="15" t="s">
        <v>130</v>
      </c>
      <c r="L13" s="25">
        <f>IF(B17=G28,4,0)</f>
        <v>0</v>
      </c>
      <c r="M13" s="25">
        <f>IF(C13=G28,5,0)</f>
        <v>0</v>
      </c>
      <c r="N13" s="25">
        <f>IF(E10=G28,6,0)</f>
        <v>0</v>
      </c>
      <c r="O13" s="25">
        <f>IF(E18=G28,6,0)</f>
        <v>0</v>
      </c>
      <c r="P13" s="25">
        <f>IF(G10=G28,7,0)</f>
        <v>0</v>
      </c>
      <c r="Q13" s="25">
        <f>IF(G14=G28,7,0)</f>
        <v>0</v>
      </c>
      <c r="R13" s="25">
        <f>IF(G18=G28,7,0)</f>
        <v>0</v>
      </c>
      <c r="S13" s="25">
        <f>IF(G22=G28,7,0)</f>
        <v>0</v>
      </c>
      <c r="T13" s="25">
        <f>IF(I10=G28,8,0)</f>
        <v>0</v>
      </c>
      <c r="U13" s="25">
        <f>IF(I12=G28,8,0)</f>
        <v>0</v>
      </c>
      <c r="V13" s="25">
        <f>IF(I14=G28,8,0)</f>
        <v>0</v>
      </c>
      <c r="W13" s="25">
        <f>IF(I16=G28,8,0)</f>
        <v>0</v>
      </c>
      <c r="X13" s="25">
        <f>IF(I18=G28,8,0)</f>
        <v>0</v>
      </c>
      <c r="Y13" s="25">
        <f>IF(I20=G28,8,0)</f>
        <v>0</v>
      </c>
      <c r="Z13" s="25">
        <f>IF(I22=G28,8,0)</f>
        <v>0</v>
      </c>
      <c r="AA13" s="25">
        <f>IF(I24=G28,8,0)</f>
        <v>0</v>
      </c>
      <c r="AB13" s="15" t="s">
        <v>219</v>
      </c>
      <c r="AD13" s="9">
        <v>12</v>
      </c>
      <c r="AE13" s="14" t="str">
        <f>IF(OR(L7=W7,M7=W7),"",IF(OR(N7=W7,O7=W7),"",IF(OR(P7=W7,Q7=W7),"",IF(OR(R7=W7,S7=W7),"",IF(OR(T7=W7,U7=W7),"",IF(V7=W7,"",W7))))))</f>
        <v/>
      </c>
      <c r="AF13" s="16">
        <f>COUNTIF(L45:AA45,AE13)</f>
        <v>14</v>
      </c>
      <c r="AG13" s="15">
        <f>SUMIF(L45:AA45,AE13,L55:AA55)</f>
        <v>0</v>
      </c>
      <c r="AH13" s="15">
        <f t="shared" si="1"/>
        <v>4</v>
      </c>
      <c r="AI13" s="15">
        <f>RANK(AH13,AH2:AH55)</f>
        <v>12</v>
      </c>
      <c r="AJ13" s="15" t="str">
        <f t="shared" si="0"/>
        <v/>
      </c>
    </row>
    <row r="14" spans="1:36">
      <c r="A14" s="7"/>
      <c r="B14" s="48"/>
      <c r="C14" s="47"/>
      <c r="D14" s="48"/>
      <c r="E14" s="48"/>
      <c r="F14" s="48"/>
      <c r="G14" s="47" t="str">
        <f>LOOKUP(C13,始祖牛ﾃﾞｰﾀ!$A$6:$A$14658,始祖牛ﾃﾞｰﾀ!$F$6:$F$14658)</f>
        <v>かみたかふく</v>
      </c>
      <c r="H14" s="50"/>
      <c r="I14" s="13" t="str">
        <f>LOOKUP(G14,始祖牛ﾃﾞｰﾀ!$A$6:$A$14658,始祖牛ﾃﾞｰﾀ!$D$6:$D$14658)</f>
        <v>ただふく</v>
      </c>
      <c r="K14" s="15" t="s">
        <v>219</v>
      </c>
      <c r="L14" s="25">
        <f>IF(B17=G32,4,0)</f>
        <v>0</v>
      </c>
      <c r="M14" s="25">
        <f>IF(C13=G32,5,0)</f>
        <v>0</v>
      </c>
      <c r="N14" s="25">
        <f>IF(E10=G32,6,0)</f>
        <v>0</v>
      </c>
      <c r="O14" s="25">
        <f>IF(E18=G32,6,0)</f>
        <v>0</v>
      </c>
      <c r="P14" s="25">
        <f>IF(G10=G32,7,0)</f>
        <v>0</v>
      </c>
      <c r="Q14" s="25">
        <f>IF(G14=G32,7,0)</f>
        <v>0</v>
      </c>
      <c r="R14" s="25">
        <f>IF(G18=G32,7,0)</f>
        <v>0</v>
      </c>
      <c r="S14" s="25">
        <f>IF(G22=G32,7,0)</f>
        <v>0</v>
      </c>
      <c r="T14" s="25">
        <f>IF(I10=G32,8,0)</f>
        <v>0</v>
      </c>
      <c r="U14" s="25">
        <f>IF(I12=G32,8,0)</f>
        <v>0</v>
      </c>
      <c r="V14" s="25">
        <f>IF(I14=G32,8,0)</f>
        <v>0</v>
      </c>
      <c r="W14" s="25">
        <f>IF(I16=G32,8,0)</f>
        <v>0</v>
      </c>
      <c r="X14" s="25">
        <f>IF(I18=G32,8,0)</f>
        <v>0</v>
      </c>
      <c r="Y14" s="25">
        <f>IF(I20=G32,8,0)</f>
        <v>0</v>
      </c>
      <c r="Z14" s="25">
        <f>IF(I22=G32,8,0)</f>
        <v>0</v>
      </c>
      <c r="AA14" s="25">
        <f>IF(I24=G32,8,0)</f>
        <v>0</v>
      </c>
      <c r="AB14" s="15" t="s">
        <v>220</v>
      </c>
      <c r="AD14" s="9">
        <v>13</v>
      </c>
      <c r="AE14" s="14" t="str">
        <f>IF(OR(L7=X7,M7=X7),"",IF(OR(N7=X7,O7=X7),"",IF(OR(P7=X7,Q7=X7),"",IF(OR(R7=X7,S7=X7),"",IF(OR(T7=X7,U7=X7),"",IF(OR(V7=X7,W7=X7),"",X7))))))</f>
        <v>きんすい９</v>
      </c>
      <c r="AF14" s="16">
        <f>COUNTIF(L45:AA45,AE14)</f>
        <v>0</v>
      </c>
      <c r="AG14" s="15">
        <f>SUMIF(L45:AA45,AE14,L55:AA55)</f>
        <v>0</v>
      </c>
      <c r="AH14" s="15">
        <f t="shared" si="1"/>
        <v>3</v>
      </c>
      <c r="AI14" s="15">
        <f>RANK(AH14,AH2:AH55)</f>
        <v>13</v>
      </c>
      <c r="AJ14" s="15" t="str">
        <f t="shared" si="0"/>
        <v/>
      </c>
    </row>
    <row r="15" spans="1:36">
      <c r="A15" s="7"/>
      <c r="B15" s="47" t="s">
        <v>151</v>
      </c>
      <c r="C15" s="48"/>
      <c r="D15" s="48"/>
      <c r="E15" s="48"/>
      <c r="F15" s="48"/>
      <c r="G15" s="454"/>
      <c r="H15" s="454" t="s">
        <v>214</v>
      </c>
      <c r="I15" s="13" t="str">
        <f>LOOKUP(C13,始祖牛ﾃﾞｰﾀ!$A$6:$A$14658,始祖牛ﾃﾞｰﾀ!$I$6:$I$14658)</f>
        <v>忠福</v>
      </c>
      <c r="K15" s="15" t="s">
        <v>220</v>
      </c>
      <c r="L15" s="25">
        <f>IF(B17=G36,4,0)</f>
        <v>0</v>
      </c>
      <c r="M15" s="25">
        <f>IF(C13=G36,5,0)</f>
        <v>0</v>
      </c>
      <c r="N15" s="25">
        <f>IF(E10=G36,6,0)</f>
        <v>0</v>
      </c>
      <c r="O15" s="25">
        <f>IF(E18=G36,6,0)</f>
        <v>0</v>
      </c>
      <c r="P15" s="25">
        <f>IF(G10=G36,7,0)</f>
        <v>0</v>
      </c>
      <c r="Q15" s="25">
        <f>IF(G14=G36,7,0)</f>
        <v>0</v>
      </c>
      <c r="R15" s="25">
        <f>IF(G18=G36,7,0)</f>
        <v>0</v>
      </c>
      <c r="S15" s="25">
        <f>IF(G22=G36,7,0)</f>
        <v>0</v>
      </c>
      <c r="T15" s="25">
        <f>IF(I10=G36,8,0)</f>
        <v>0</v>
      </c>
      <c r="U15" s="25">
        <f>IF(I12=G36,8,0)</f>
        <v>0</v>
      </c>
      <c r="V15" s="25">
        <f>IF(I14=G36,8,0)</f>
        <v>0</v>
      </c>
      <c r="W15" s="25">
        <f>IF(I16=G36,8,0)</f>
        <v>0</v>
      </c>
      <c r="X15" s="25">
        <f>IF(I18=G36,8,0)</f>
        <v>0</v>
      </c>
      <c r="Y15" s="25">
        <f>IF(I20=G36,8,0)</f>
        <v>0</v>
      </c>
      <c r="Z15" s="25">
        <f>IF(I22=G36,8,0)</f>
        <v>0</v>
      </c>
      <c r="AA15" s="25">
        <f>IF(I24=G36,8,0)</f>
        <v>0</v>
      </c>
      <c r="AB15" s="15" t="s">
        <v>221</v>
      </c>
      <c r="AD15" s="9">
        <v>14</v>
      </c>
      <c r="AE15" s="14" t="str">
        <f>IF(OR(L7=Y7,M7=Y7),"",IF(OR(N7=Y7,O7=Y7),"",IF(OR(P7=Y7,Q7=Y7),"",IF(OR(R7=Y7,S7=Y7),"",IF(OR(T7=Y7,U7=Y7),"",IF(OR(V7=Y7,W7=Y7),"",IF(X7=Y7,"",Y7)))))))</f>
        <v/>
      </c>
      <c r="AF15" s="16">
        <f>COUNTIF(L45:AA45,AE15)</f>
        <v>14</v>
      </c>
      <c r="AG15" s="15">
        <f>SUMIF(L45:AA45,AE15,L55:AA55)</f>
        <v>0</v>
      </c>
      <c r="AH15" s="15">
        <f t="shared" si="1"/>
        <v>2</v>
      </c>
      <c r="AI15" s="15">
        <f>RANK(AH15,AH2:AH55)</f>
        <v>14</v>
      </c>
      <c r="AJ15" s="15" t="str">
        <f t="shared" si="0"/>
        <v/>
      </c>
    </row>
    <row r="16" spans="1:36">
      <c r="A16" s="1"/>
      <c r="B16" s="47" t="str">
        <f>LOOKUP(B7,始祖牛ﾃﾞｰﾀ!$A$6:$A$14658,始祖牛ﾃﾞｰﾀ!$B$6:$B$14658)</f>
        <v>幸紀雄</v>
      </c>
      <c r="C16" s="48"/>
      <c r="D16" s="48"/>
      <c r="E16" s="48"/>
      <c r="F16" s="48"/>
      <c r="G16" s="47"/>
      <c r="H16" s="50"/>
      <c r="I16" s="13" t="str">
        <f>LOOKUP(C13,始祖牛ﾃﾞｰﾀ!$A$6:$A$14658,始祖牛ﾃﾞｰﾀ!$H$6:$H$14658)</f>
        <v>ただふく</v>
      </c>
      <c r="K16" s="15" t="s">
        <v>221</v>
      </c>
      <c r="L16" s="25">
        <f>IF(B17=G40,4,0)</f>
        <v>0</v>
      </c>
      <c r="M16" s="25">
        <f>IF(C13=G40,5,0)</f>
        <v>0</v>
      </c>
      <c r="N16" s="25">
        <f>IF(E10=G40,6,0)</f>
        <v>0</v>
      </c>
      <c r="O16" s="25">
        <f>IF(E18=G40,6,0)</f>
        <v>0</v>
      </c>
      <c r="P16" s="25">
        <f>IF(G10=G40,7,0)</f>
        <v>0</v>
      </c>
      <c r="Q16" s="25">
        <f>IF(G14=G40,7,0)</f>
        <v>0</v>
      </c>
      <c r="R16" s="25">
        <f>IF(G18=G40,7,0)</f>
        <v>0</v>
      </c>
      <c r="S16" s="25">
        <f>IF(G22=G40,7,0)</f>
        <v>0</v>
      </c>
      <c r="T16" s="25">
        <f>IF(I10=G40,8,0)</f>
        <v>0</v>
      </c>
      <c r="U16" s="25">
        <f>IF(I12=G40,8,0)</f>
        <v>0</v>
      </c>
      <c r="V16" s="25">
        <f>IF(I14=G40,8,0)</f>
        <v>0</v>
      </c>
      <c r="W16" s="25">
        <f>IF(I16=G40,8,0)</f>
        <v>0</v>
      </c>
      <c r="X16" s="25">
        <f>IF(I18=G40,8,0)</f>
        <v>0</v>
      </c>
      <c r="Y16" s="25">
        <f>IF(I20=G40,8,0)</f>
        <v>0</v>
      </c>
      <c r="Z16" s="25">
        <f>IF(I22=G40,8,0)</f>
        <v>0</v>
      </c>
      <c r="AA16" s="25">
        <f>IF(I24=G40,8,0)</f>
        <v>0</v>
      </c>
      <c r="AB16" s="15" t="s">
        <v>222</v>
      </c>
      <c r="AD16" s="9">
        <v>15</v>
      </c>
      <c r="AE16" s="14" t="str">
        <f>IF(OR(L7=Z7,M7=Z7),"",IF(OR(N7=Z7,O7=Z7),"",IF(OR(P7=Z7,Q7=Z7),"",IF(OR(R7=Z7,S7=Z7),"",IF(OR(T7=Z7,U7=Z7),"",IF(OR(V7=Z7,W7=Z7),"",IF(OR(X7=Z7,Y7=Z7),"",Z7)))))))</f>
        <v>やすふくみやざき</v>
      </c>
      <c r="AF16" s="16">
        <f>COUNTIF(L45:AA45,AE16)</f>
        <v>0</v>
      </c>
      <c r="AG16" s="15">
        <f>SUMIF(L45:AA45,AE16,L55:AA55)</f>
        <v>0</v>
      </c>
      <c r="AH16" s="15">
        <f t="shared" si="1"/>
        <v>1</v>
      </c>
      <c r="AI16" s="15">
        <f>RANK(AH16,AH2:AH55)</f>
        <v>15</v>
      </c>
      <c r="AJ16" s="15" t="str">
        <f t="shared" si="0"/>
        <v/>
      </c>
    </row>
    <row r="17" spans="1:36">
      <c r="A17" s="1"/>
      <c r="B17" s="47" t="str">
        <f>LOOKUP(B7,始祖牛ﾃﾞｰﾀ!$A$6:$A$7150,始祖牛ﾃﾞｰﾀ!$A$6:$A$7150)</f>
        <v>さきお</v>
      </c>
      <c r="C17" s="46"/>
      <c r="D17" s="46" t="s">
        <v>154</v>
      </c>
      <c r="E17" s="454" t="str">
        <f>LOOKUP(B17,始祖牛ﾃﾞｰﾀ!$A$6:$A$14658,始祖牛ﾃﾞｰﾀ!$G$6:$G$14658)</f>
        <v>金幸</v>
      </c>
      <c r="F17" s="46" t="s">
        <v>210</v>
      </c>
      <c r="G17" s="454" t="str">
        <f>LOOKUP(E18,始祖牛ﾃﾞｰﾀ!$A$6:$A$14658,始祖牛ﾃﾞｰﾀ!$E$6:$E$14658)</f>
        <v>金徳</v>
      </c>
      <c r="H17" s="454" t="s">
        <v>215</v>
      </c>
      <c r="I17" s="13" t="str">
        <f>LOOKUP(G18,始祖牛ﾃﾞｰﾀ!$A$6:$A$14658,始祖牛ﾃﾞｰﾀ!$E$6:$E$14658)</f>
        <v>金水９</v>
      </c>
      <c r="K17" s="15" t="s">
        <v>222</v>
      </c>
      <c r="L17" s="25">
        <f>IF(B17=I28,5,0)</f>
        <v>0</v>
      </c>
      <c r="M17" s="25">
        <f>IF(C13=I28,6,0)</f>
        <v>0</v>
      </c>
      <c r="N17" s="25">
        <f>IF(E10=I28,7,0)</f>
        <v>0</v>
      </c>
      <c r="O17" s="25">
        <f>IF(E18=I28,7,0)</f>
        <v>0</v>
      </c>
      <c r="P17" s="25">
        <f>IF(G10=I28,8,0)</f>
        <v>0</v>
      </c>
      <c r="Q17" s="25">
        <f>IF(G14=I28,8,0)</f>
        <v>0</v>
      </c>
      <c r="R17" s="25">
        <f>IF(G18=I28,8,0)</f>
        <v>0</v>
      </c>
      <c r="S17" s="25">
        <f>IF(G22=I28,8,0)</f>
        <v>0</v>
      </c>
      <c r="T17" s="25">
        <f>IF(I10=I28,9,0)</f>
        <v>0</v>
      </c>
      <c r="U17" s="25">
        <f>IF(I12=I28,9,0)</f>
        <v>0</v>
      </c>
      <c r="V17" s="25">
        <f>IF(I14=I28,9,0)</f>
        <v>0</v>
      </c>
      <c r="W17" s="25">
        <f>IF(I16=I28,9,0)</f>
        <v>0</v>
      </c>
      <c r="X17" s="25">
        <f>IF(I18=I28,9,0)</f>
        <v>0</v>
      </c>
      <c r="Y17" s="25">
        <f>IF(I20=I28,9,0)</f>
        <v>0</v>
      </c>
      <c r="Z17" s="25">
        <f>IF(I22=I28,9,0)</f>
        <v>0</v>
      </c>
      <c r="AA17" s="25">
        <f>IF(I24=I28,9,0)</f>
        <v>0</v>
      </c>
      <c r="AB17" s="15" t="s">
        <v>223</v>
      </c>
      <c r="AD17" s="9">
        <v>16</v>
      </c>
      <c r="AE17" s="14" t="str">
        <f>IF(OR(L7=AA7,M7=AA7),"",IF(OR(N7=AA7,O7=AA7),"",IF(OR(P7=AA7,Q7=AA7),"",IF(OR(R7=AA7,S7=AA7),"",IF(OR(T7=AA7,U7=AA7),"",IF(OR(V7=AA7,W7=AA7),"",IF(OR(X7=AA7,Y7=AA7),"",IF(Z7=AA7,"",AA7))))))))</f>
        <v/>
      </c>
      <c r="AF17" s="16">
        <f>COUNTIF(L45:AA45,AE17)</f>
        <v>14</v>
      </c>
      <c r="AG17" s="15">
        <f>SUMIF(L45:AA45,AE17,L55:AA55)</f>
        <v>0</v>
      </c>
      <c r="AH17" s="15">
        <f t="shared" si="1"/>
        <v>0</v>
      </c>
      <c r="AI17" s="15">
        <f>RANK(AH17,AH2:AH55)</f>
        <v>16</v>
      </c>
      <c r="AJ17" s="15" t="str">
        <f t="shared" si="0"/>
        <v/>
      </c>
    </row>
    <row r="18" spans="1:36">
      <c r="A18" s="1"/>
      <c r="B18" s="48"/>
      <c r="C18" s="48"/>
      <c r="D18" s="48"/>
      <c r="E18" s="47" t="str">
        <f>LOOKUP(B17,始祖牛ﾃﾞｰﾀ!$A$6:$A$14658,始祖牛ﾃﾞｰﾀ!$F$6:$F$14658)</f>
        <v>かねゆき</v>
      </c>
      <c r="F18" s="48"/>
      <c r="G18" s="50" t="str">
        <f>LOOKUP(E18,始祖牛ﾃﾞｰﾀ!$A$6:$A$14658,始祖牛ﾃﾞｰﾀ!$D$6:$D$14658)</f>
        <v>かねのり</v>
      </c>
      <c r="H18" s="50"/>
      <c r="I18" s="13" t="str">
        <f>LOOKUP(G18,始祖牛ﾃﾞｰﾀ!$A$6:$A$14658,始祖牛ﾃﾞｰﾀ!$D$6:$D$14658)</f>
        <v>きんすい９</v>
      </c>
      <c r="K18" s="15" t="s">
        <v>223</v>
      </c>
      <c r="L18" s="25">
        <f>IF(B17=I30,5,0)</f>
        <v>0</v>
      </c>
      <c r="M18" s="25">
        <f>IF(C13=I30,6,0)</f>
        <v>0</v>
      </c>
      <c r="N18" s="25">
        <f>IF(E10=I30,7,0)</f>
        <v>0</v>
      </c>
      <c r="O18" s="25">
        <f>IF(E18=I30,7,0)</f>
        <v>0</v>
      </c>
      <c r="P18" s="25">
        <f>IF(G10=I30,8,0)</f>
        <v>0</v>
      </c>
      <c r="Q18" s="25">
        <f>IF(G14=I30,8,0)</f>
        <v>0</v>
      </c>
      <c r="R18" s="25">
        <f>IF(G18=I30,8,0)</f>
        <v>0</v>
      </c>
      <c r="S18" s="25">
        <f>IF(G22=I30,8,0)</f>
        <v>0</v>
      </c>
      <c r="T18" s="25">
        <f>IF(I10=I30,9,0)</f>
        <v>0</v>
      </c>
      <c r="U18" s="25">
        <f>IF(I12=I30,9,0)</f>
        <v>0</v>
      </c>
      <c r="V18" s="25">
        <f>IF(I14=I30,9,0)</f>
        <v>0</v>
      </c>
      <c r="W18" s="25">
        <f>IF(I16=I30,9,0)</f>
        <v>0</v>
      </c>
      <c r="X18" s="25">
        <f>IF(I18=I30,9,0)</f>
        <v>0</v>
      </c>
      <c r="Y18" s="25">
        <f>IF(I20=I30,9,0)</f>
        <v>0</v>
      </c>
      <c r="Z18" s="25">
        <f>IF(I22=I30,9,0)</f>
        <v>0</v>
      </c>
      <c r="AA18" s="25">
        <f>IF(I24=I30,9,0)</f>
        <v>0</v>
      </c>
      <c r="AB18" s="15" t="s">
        <v>224</v>
      </c>
      <c r="AE18" s="1"/>
      <c r="AF18" s="1"/>
      <c r="AG18" s="1"/>
      <c r="AH18" s="1"/>
      <c r="AI18" s="1"/>
      <c r="AJ18" s="1" t="str">
        <f t="shared" si="0"/>
        <v/>
      </c>
    </row>
    <row r="19" spans="1:36">
      <c r="A19" s="1"/>
      <c r="B19" s="48"/>
      <c r="C19" s="48"/>
      <c r="D19" s="48"/>
      <c r="E19" s="47"/>
      <c r="F19" s="48"/>
      <c r="G19" s="47"/>
      <c r="H19" s="454" t="s">
        <v>216</v>
      </c>
      <c r="I19" s="13" t="str">
        <f>LOOKUP(E18,始祖牛ﾃﾞｰﾀ!$A$6:$A$14658,始祖牛ﾃﾞｰﾀ!$G$6:$G$14658)</f>
        <v>神高福</v>
      </c>
      <c r="K19" s="15" t="s">
        <v>224</v>
      </c>
      <c r="L19" s="25">
        <f>IF(B17=I32,5,0)</f>
        <v>0</v>
      </c>
      <c r="M19" s="25">
        <f>IF(C13=I32,6,0)</f>
        <v>0</v>
      </c>
      <c r="N19" s="25">
        <f>IF(E10=I32,7,0)</f>
        <v>0</v>
      </c>
      <c r="O19" s="25">
        <f>IF(E18=I32,7,0)</f>
        <v>0</v>
      </c>
      <c r="P19" s="25">
        <f>IF(G10=I32,8,0)</f>
        <v>0</v>
      </c>
      <c r="Q19" s="25">
        <f>IF(G14=I32,8,0)</f>
        <v>0</v>
      </c>
      <c r="R19" s="25">
        <f>IF(G18=I32,8,0)</f>
        <v>0</v>
      </c>
      <c r="S19" s="25">
        <f>IF(G22=I32,8,0)</f>
        <v>0</v>
      </c>
      <c r="T19" s="25">
        <f>IF(I10=I32,9,0)</f>
        <v>0</v>
      </c>
      <c r="U19" s="25">
        <f>IF(I12=I32,9,0)</f>
        <v>0</v>
      </c>
      <c r="V19" s="25">
        <f>IF(I14=I32,9,0)</f>
        <v>0</v>
      </c>
      <c r="W19" s="25">
        <f>IF(I16=I32,9,0)</f>
        <v>0</v>
      </c>
      <c r="X19" s="25">
        <f>IF(I18=I32,9,0)</f>
        <v>0</v>
      </c>
      <c r="Y19" s="25">
        <f>IF(I20=I32,9,0)</f>
        <v>0</v>
      </c>
      <c r="Z19" s="25">
        <f>IF(I22=I32,9,0)</f>
        <v>0</v>
      </c>
      <c r="AA19" s="25">
        <f>IF(I24=I32,9,0)</f>
        <v>0</v>
      </c>
      <c r="AB19" s="15" t="s">
        <v>225</v>
      </c>
      <c r="AE19" s="1"/>
      <c r="AF19" s="1"/>
      <c r="AG19" s="1"/>
      <c r="AH19" s="1"/>
      <c r="AI19" s="1"/>
      <c r="AJ19" s="1" t="str">
        <f t="shared" si="0"/>
        <v/>
      </c>
    </row>
    <row r="20" spans="1:36">
      <c r="A20" s="1"/>
      <c r="B20" s="48"/>
      <c r="C20" s="48"/>
      <c r="D20" s="48"/>
      <c r="E20" s="50"/>
      <c r="F20" s="48"/>
      <c r="G20" s="47"/>
      <c r="H20" s="50"/>
      <c r="I20" s="13" t="str">
        <f>LOOKUP(E18,始祖牛ﾃﾞｰﾀ!$A$6:$A$14658,始祖牛ﾃﾞｰﾀ!$F$6:$F$14658)</f>
        <v>かみたかふく</v>
      </c>
      <c r="K20" s="15" t="s">
        <v>225</v>
      </c>
      <c r="L20" s="25">
        <f>IF(B17=I34,5,0)</f>
        <v>0</v>
      </c>
      <c r="M20" s="25">
        <f>IF(C13=I34,6,0)</f>
        <v>0</v>
      </c>
      <c r="N20" s="25">
        <f>IF(E10=I34,7,0)</f>
        <v>0</v>
      </c>
      <c r="O20" s="25">
        <f>IF(E18=I34,7,0)</f>
        <v>0</v>
      </c>
      <c r="P20" s="25">
        <f>IF(G10=I34,8,0)</f>
        <v>8</v>
      </c>
      <c r="Q20" s="25">
        <f>IF(G14=I34,8,0)</f>
        <v>0</v>
      </c>
      <c r="R20" s="25">
        <f>IF(G18=I34,8,0)</f>
        <v>0</v>
      </c>
      <c r="S20" s="25">
        <f>IF(G22=I34,8,0)</f>
        <v>0</v>
      </c>
      <c r="T20" s="25">
        <f>IF(I10=I34,9,0)</f>
        <v>0</v>
      </c>
      <c r="U20" s="25">
        <f>IF(I12=I34,9,0)</f>
        <v>0</v>
      </c>
      <c r="V20" s="25">
        <f>IF(I14=I34,9,0)</f>
        <v>0</v>
      </c>
      <c r="W20" s="25">
        <f>IF(I16=I34,9,0)</f>
        <v>0</v>
      </c>
      <c r="X20" s="25">
        <f>IF(I18=I34,9,0)</f>
        <v>0</v>
      </c>
      <c r="Y20" s="25">
        <f>IF(I20=I34,9,0)</f>
        <v>0</v>
      </c>
      <c r="Z20" s="25">
        <f>IF(I22=I34,9,0)</f>
        <v>0</v>
      </c>
      <c r="AA20" s="25">
        <f>IF(I24=I34,9,0)</f>
        <v>9</v>
      </c>
      <c r="AB20" s="15" t="s">
        <v>226</v>
      </c>
      <c r="AE20" s="1"/>
      <c r="AF20" s="1"/>
      <c r="AG20" s="1"/>
      <c r="AH20" s="1"/>
      <c r="AI20" s="1"/>
      <c r="AJ20" s="1" t="str">
        <f t="shared" si="0"/>
        <v/>
      </c>
    </row>
    <row r="21" spans="1:36">
      <c r="A21" s="1"/>
      <c r="B21" s="48"/>
      <c r="C21" s="48"/>
      <c r="D21" s="48"/>
      <c r="E21" s="46"/>
      <c r="F21" s="46" t="s">
        <v>211</v>
      </c>
      <c r="G21" s="454" t="str">
        <f>LOOKUP(B17,始祖牛ﾃﾞｰﾀ!$A$6:$A$14658,始祖牛ﾃﾞｰﾀ!$I$6:$I$14658)</f>
        <v>安平</v>
      </c>
      <c r="H21" s="454" t="s">
        <v>217</v>
      </c>
      <c r="I21" s="13" t="str">
        <f>LOOKUP(G22,始祖牛ﾃﾞｰﾀ!$A$6:$A$14658,始祖牛ﾃﾞｰﾀ!$E$6:$E$14658)</f>
        <v>安福(宮崎)</v>
      </c>
      <c r="K21" s="15" t="s">
        <v>226</v>
      </c>
      <c r="L21" s="25">
        <f>IF(B17=I36,5,0)</f>
        <v>0</v>
      </c>
      <c r="M21" s="25">
        <f>IF(C13=I36,6,0)</f>
        <v>0</v>
      </c>
      <c r="N21" s="25">
        <f>IF(E10=I36,7,0)</f>
        <v>0</v>
      </c>
      <c r="O21" s="25">
        <f>IF(E18=I36,7,0)</f>
        <v>0</v>
      </c>
      <c r="P21" s="25">
        <f>IF(G10=I36,8,0)</f>
        <v>0</v>
      </c>
      <c r="Q21" s="25">
        <f>IF(G14=I36,8,0)</f>
        <v>0</v>
      </c>
      <c r="R21" s="25">
        <f>IF(G18=I36,8,0)</f>
        <v>0</v>
      </c>
      <c r="S21" s="25">
        <f>IF(G22=I36,8,0)</f>
        <v>0</v>
      </c>
      <c r="T21" s="25">
        <f>IF(I10=I36,9,0)</f>
        <v>0</v>
      </c>
      <c r="U21" s="25">
        <f>IF(I12=I36,9,0)</f>
        <v>0</v>
      </c>
      <c r="V21" s="25">
        <f>IF(I14=I36,9,0)</f>
        <v>0</v>
      </c>
      <c r="W21" s="25">
        <f>IF(I16=I36,9,0)</f>
        <v>0</v>
      </c>
      <c r="X21" s="25">
        <f>IF(I18=I36,9,0)</f>
        <v>0</v>
      </c>
      <c r="Y21" s="25">
        <f>IF(I20=I36,9,0)</f>
        <v>0</v>
      </c>
      <c r="Z21" s="25">
        <f>IF(I22=I36,9,0)</f>
        <v>0</v>
      </c>
      <c r="AA21" s="25">
        <f>IF(I24=I36,9,0)</f>
        <v>0</v>
      </c>
      <c r="AB21" s="15" t="s">
        <v>227</v>
      </c>
      <c r="AE21" s="1"/>
      <c r="AF21" s="1"/>
      <c r="AG21" s="1"/>
      <c r="AH21" s="1"/>
      <c r="AI21" s="1"/>
      <c r="AJ21" s="1" t="str">
        <f t="shared" si="0"/>
        <v/>
      </c>
    </row>
    <row r="22" spans="1:36">
      <c r="A22" s="1"/>
      <c r="B22" s="48"/>
      <c r="C22" s="48"/>
      <c r="D22" s="48"/>
      <c r="E22" s="48"/>
      <c r="F22" s="48"/>
      <c r="G22" s="47" t="str">
        <f>LOOKUP(B17,始祖牛ﾃﾞｰﾀ!$A$6:$A$14658,始祖牛ﾃﾞｰﾀ!$H$6:$H$14658)</f>
        <v>やすひら</v>
      </c>
      <c r="H22" s="50"/>
      <c r="I22" s="13" t="str">
        <f>LOOKUP(G22,始祖牛ﾃﾞｰﾀ!$A$6:$A$14658,始祖牛ﾃﾞｰﾀ!$D$6:$D$14658)</f>
        <v>やすふくみやざき</v>
      </c>
      <c r="K22" s="15" t="s">
        <v>227</v>
      </c>
      <c r="L22" s="25">
        <f>IF(B17=I38,5,0)</f>
        <v>0</v>
      </c>
      <c r="M22" s="25">
        <f>IF(C13=I38,6,0)</f>
        <v>0</v>
      </c>
      <c r="N22" s="25">
        <f>IF(E10=I38,7,0)</f>
        <v>0</v>
      </c>
      <c r="O22" s="25">
        <f>IF(E18=I38,7,0)</f>
        <v>0</v>
      </c>
      <c r="P22" s="25">
        <f>IF(G10=I38,8,0)</f>
        <v>0</v>
      </c>
      <c r="Q22" s="25">
        <f>IF(G14=I38,8,0)</f>
        <v>0</v>
      </c>
      <c r="R22" s="25">
        <f>IF(G18=I38,8,0)</f>
        <v>0</v>
      </c>
      <c r="S22" s="25">
        <f>IF(G22=I38,8,0)</f>
        <v>0</v>
      </c>
      <c r="T22" s="25">
        <f>IF(I10=I38,9,0)</f>
        <v>0</v>
      </c>
      <c r="U22" s="25">
        <f>IF(I12=I38,9,0)</f>
        <v>0</v>
      </c>
      <c r="V22" s="25">
        <f>IF(I14=I38,9,0)</f>
        <v>0</v>
      </c>
      <c r="W22" s="25">
        <f>IF(I16=I38,9,0)</f>
        <v>0</v>
      </c>
      <c r="X22" s="25">
        <f>IF(I18=I38,9,0)</f>
        <v>0</v>
      </c>
      <c r="Y22" s="25">
        <f>IF(I20=I38,9,0)</f>
        <v>0</v>
      </c>
      <c r="Z22" s="25">
        <f>IF(I22=I38,9,0)</f>
        <v>0</v>
      </c>
      <c r="AA22" s="25">
        <f>IF(I24=I38,9,0)</f>
        <v>0</v>
      </c>
      <c r="AB22" s="15" t="s">
        <v>228</v>
      </c>
      <c r="AC22" t="s">
        <v>229</v>
      </c>
      <c r="AE22" s="1"/>
      <c r="AF22" s="1"/>
      <c r="AG22" s="1"/>
      <c r="AH22" s="1"/>
      <c r="AI22" s="1"/>
      <c r="AJ22" s="1" t="str">
        <f t="shared" si="0"/>
        <v/>
      </c>
    </row>
    <row r="23" spans="1:36">
      <c r="A23" s="1"/>
      <c r="B23" s="48"/>
      <c r="C23" s="48"/>
      <c r="D23" s="48"/>
      <c r="E23" s="48"/>
      <c r="F23" s="48"/>
      <c r="G23" s="454"/>
      <c r="H23" s="454" t="s">
        <v>218</v>
      </c>
      <c r="I23" s="13" t="str">
        <f>LOOKUP(B17,始祖牛ﾃﾞｰﾀ!$A$6:$A$14658,始祖牛ﾃﾞｰﾀ!$K$6:$K$14658)</f>
        <v>第２０平茂</v>
      </c>
      <c r="K23" s="15" t="s">
        <v>228</v>
      </c>
      <c r="L23" s="25">
        <f>IF(B17=I40,5,0)</f>
        <v>0</v>
      </c>
      <c r="M23" s="25">
        <f>IF(C13=I40,6,0)</f>
        <v>0</v>
      </c>
      <c r="N23" s="25">
        <f>IF(E10=I40,7,0)</f>
        <v>7</v>
      </c>
      <c r="O23" s="25">
        <f>IF(E18=I40,7,0)</f>
        <v>0</v>
      </c>
      <c r="P23" s="25">
        <f>IF(G10=I40,8,0)</f>
        <v>0</v>
      </c>
      <c r="Q23" s="25">
        <f>IF(G14=I40,8,0)</f>
        <v>0</v>
      </c>
      <c r="R23" s="25">
        <f>IF(G18=I40,8,0)</f>
        <v>0</v>
      </c>
      <c r="S23" s="25">
        <f>IF(G22=I40,8,0)</f>
        <v>0</v>
      </c>
      <c r="T23" s="25">
        <f>IF(I10=I40,9,0)</f>
        <v>0</v>
      </c>
      <c r="U23" s="25">
        <f>IF(I12=I40,9,0)</f>
        <v>0</v>
      </c>
      <c r="V23" s="25">
        <f>IF(I14=I40,9,0)</f>
        <v>0</v>
      </c>
      <c r="W23" s="25">
        <f>IF(I16=I40,9,0)</f>
        <v>0</v>
      </c>
      <c r="X23" s="25">
        <f>IF(I18=I40,9,0)</f>
        <v>0</v>
      </c>
      <c r="Y23" s="25">
        <f>IF(I20=I40,9,0)</f>
        <v>0</v>
      </c>
      <c r="Z23" s="25">
        <f>IF(I22=I40,9,0)</f>
        <v>0</v>
      </c>
      <c r="AA23" s="25">
        <f>IF(I24=I40,9,0)</f>
        <v>0</v>
      </c>
      <c r="AB23" s="15" t="s">
        <v>230</v>
      </c>
      <c r="AC23" s="15" t="s">
        <v>231</v>
      </c>
      <c r="AD23" s="16">
        <f>MATCH(1,AJ2:AJ17,0)</f>
        <v>3</v>
      </c>
      <c r="AE23" s="1"/>
      <c r="AF23" s="1"/>
      <c r="AG23" s="1"/>
      <c r="AH23" s="1"/>
      <c r="AI23" s="1"/>
      <c r="AJ23" s="1" t="str">
        <f t="shared" si="0"/>
        <v/>
      </c>
    </row>
    <row r="24" spans="1:36">
      <c r="A24" s="1"/>
      <c r="B24" s="51"/>
      <c r="C24" s="51"/>
      <c r="D24" s="51"/>
      <c r="E24" s="51"/>
      <c r="F24" s="51"/>
      <c r="G24" s="50"/>
      <c r="H24" s="50"/>
      <c r="I24" s="13" t="str">
        <f>LOOKUP(B17,始祖牛ﾃﾞｰﾀ!$A$6:$A$14658,始祖牛ﾃﾞｰﾀ!$J$6:$J$14658)</f>
        <v>だい２０ひらしげ</v>
      </c>
      <c r="K24" s="15" t="s">
        <v>230</v>
      </c>
      <c r="L24" s="25">
        <f>IF(B17=I42,5,0)</f>
        <v>0</v>
      </c>
      <c r="M24" s="25">
        <f>IF(C13=I42,6,0)</f>
        <v>0</v>
      </c>
      <c r="N24" s="25">
        <f>IF(E10=I42,7,0)</f>
        <v>0</v>
      </c>
      <c r="O24" s="25">
        <f>IF(E18=I42,7,0)</f>
        <v>0</v>
      </c>
      <c r="P24" s="25">
        <f>IF(G10=I42,8,0)</f>
        <v>0</v>
      </c>
      <c r="Q24" s="25">
        <f>IF(G14=I42,8,0)</f>
        <v>0</v>
      </c>
      <c r="R24" s="25">
        <f>IF(G18=I42,8,0)</f>
        <v>0</v>
      </c>
      <c r="S24" s="25">
        <f>IF(G22=I42,8,0)</f>
        <v>0</v>
      </c>
      <c r="T24" s="25">
        <f>IF(I10=I42,9,0)</f>
        <v>0</v>
      </c>
      <c r="U24" s="25">
        <f>IF(I12=I42,9,0)</f>
        <v>0</v>
      </c>
      <c r="V24" s="25">
        <f>IF(I14=I42,9,0)</f>
        <v>0</v>
      </c>
      <c r="W24" s="25">
        <f>IF(I16=I42,9,0)</f>
        <v>0</v>
      </c>
      <c r="X24" s="25">
        <f>IF(I18=I42,9,0)</f>
        <v>0</v>
      </c>
      <c r="Y24" s="25">
        <f>IF(I20=I42,9,0)</f>
        <v>0</v>
      </c>
      <c r="Z24" s="25">
        <f>IF(I22=I42,9,0)</f>
        <v>0</v>
      </c>
      <c r="AA24" s="25">
        <f>IF(I24=I42,9,0)</f>
        <v>0</v>
      </c>
      <c r="AB24" s="15"/>
      <c r="AC24" s="15" t="s">
        <v>232</v>
      </c>
      <c r="AD24" s="16">
        <f>MATCH(2,AJ2:AJ17,0)</f>
        <v>5</v>
      </c>
      <c r="AE24" s="1"/>
      <c r="AF24" s="1"/>
      <c r="AG24" s="1"/>
      <c r="AH24" s="1"/>
      <c r="AI24" s="1"/>
      <c r="AJ24" s="1" t="str">
        <f t="shared" si="0"/>
        <v/>
      </c>
    </row>
    <row r="25" spans="1:36">
      <c r="B25" s="44"/>
      <c r="C25" s="44"/>
      <c r="D25" s="44"/>
      <c r="E25" s="44"/>
      <c r="F25" s="44"/>
      <c r="G25" s="44"/>
      <c r="H25" s="44"/>
      <c r="I25" s="44"/>
      <c r="K25" s="15"/>
      <c r="L25" s="14" t="str">
        <f t="shared" ref="L25:AA25" si="2">IF(SUM(L10:L24)&gt;0,L7,"")</f>
        <v/>
      </c>
      <c r="M25" s="14" t="str">
        <f t="shared" si="2"/>
        <v/>
      </c>
      <c r="N25" s="14" t="str">
        <f t="shared" si="2"/>
        <v>ひらしげかつ</v>
      </c>
      <c r="O25" s="14" t="str">
        <f t="shared" si="2"/>
        <v/>
      </c>
      <c r="P25" s="14" t="str">
        <f t="shared" si="2"/>
        <v>だい２０ひらしげ</v>
      </c>
      <c r="Q25" s="14" t="str">
        <f t="shared" si="2"/>
        <v/>
      </c>
      <c r="R25" s="14" t="str">
        <f t="shared" si="2"/>
        <v/>
      </c>
      <c r="S25" s="14" t="str">
        <f t="shared" si="2"/>
        <v/>
      </c>
      <c r="T25" s="14" t="str">
        <f t="shared" si="2"/>
        <v/>
      </c>
      <c r="U25" s="14" t="str">
        <f t="shared" si="2"/>
        <v/>
      </c>
      <c r="V25" s="14" t="str">
        <f t="shared" si="2"/>
        <v/>
      </c>
      <c r="W25" s="14" t="str">
        <f t="shared" si="2"/>
        <v/>
      </c>
      <c r="X25" s="14" t="str">
        <f t="shared" si="2"/>
        <v/>
      </c>
      <c r="Y25" s="14" t="str">
        <f t="shared" si="2"/>
        <v/>
      </c>
      <c r="Z25" s="14" t="str">
        <f t="shared" si="2"/>
        <v/>
      </c>
      <c r="AA25" s="14" t="str">
        <f t="shared" si="2"/>
        <v>だい２０ひらしげ</v>
      </c>
      <c r="AB25" s="14"/>
      <c r="AC25" s="15" t="s">
        <v>233</v>
      </c>
      <c r="AD25" s="16">
        <f>MATCH(3,AJ2:AJ17,0)</f>
        <v>1</v>
      </c>
      <c r="AE25" s="1"/>
      <c r="AF25" s="1"/>
      <c r="AG25" s="1"/>
      <c r="AH25" s="1"/>
      <c r="AI25" s="1"/>
      <c r="AJ25" s="1" t="str">
        <f t="shared" si="0"/>
        <v/>
      </c>
    </row>
    <row r="26" spans="1:36">
      <c r="A26" s="7" t="s">
        <v>234</v>
      </c>
      <c r="B26" s="454">
        <v>1</v>
      </c>
      <c r="C26" s="454">
        <v>2</v>
      </c>
      <c r="D26" s="454"/>
      <c r="E26" s="454">
        <v>3</v>
      </c>
      <c r="F26" s="454"/>
      <c r="G26" s="454">
        <v>4</v>
      </c>
      <c r="H26" s="454"/>
      <c r="I26" s="13">
        <v>5</v>
      </c>
      <c r="AE26" s="1"/>
      <c r="AF26" s="1"/>
      <c r="AG26" s="1"/>
      <c r="AH26" s="1"/>
      <c r="AI26" s="1"/>
      <c r="AJ26" s="1" t="str">
        <f t="shared" si="0"/>
        <v/>
      </c>
    </row>
    <row r="27" spans="1:36">
      <c r="A27" s="7"/>
      <c r="B27" s="46"/>
      <c r="C27" s="46"/>
      <c r="D27" s="46" t="s">
        <v>128</v>
      </c>
      <c r="E27" s="454" t="str">
        <f>LOOKUP(C31,始祖牛ﾃﾞｰﾀ!$A$6:$A$14658,始祖牛ﾃﾞｰﾀ!$E$6:$E$14658)</f>
        <v>福之国</v>
      </c>
      <c r="F27" s="46" t="s">
        <v>130</v>
      </c>
      <c r="G27" s="454" t="str">
        <f>LOOKUP(E28,始祖牛ﾃﾞｰﾀ!$A$6:$A$14658,始祖牛ﾃﾞｰﾀ!$E$6:$E$14658)</f>
        <v>北国７の８</v>
      </c>
      <c r="H27" s="454" t="s">
        <v>222</v>
      </c>
      <c r="I27" s="13" t="str">
        <f>LOOKUP(G28,始祖牛ﾃﾞｰﾀ!$A$6:$A$14658,始祖牛ﾃﾞｰﾀ!$E$6:$E$14658)</f>
        <v>第７糸桜</v>
      </c>
      <c r="AE27" s="1"/>
      <c r="AF27" s="1"/>
      <c r="AG27" s="1"/>
      <c r="AH27" s="1"/>
      <c r="AI27" s="1"/>
      <c r="AJ27" s="1" t="str">
        <f t="shared" si="0"/>
        <v/>
      </c>
    </row>
    <row r="28" spans="1:36">
      <c r="A28" s="7"/>
      <c r="B28" s="48"/>
      <c r="C28" s="48"/>
      <c r="D28" s="48"/>
      <c r="E28" s="47" t="str">
        <f>LOOKUP(C31,始祖牛ﾃﾞｰﾀ!$A$6:$A$14658,始祖牛ﾃﾞｰﾀ!$D$6:$D$14658)</f>
        <v>ふくのくに</v>
      </c>
      <c r="F28" s="48"/>
      <c r="G28" s="47" t="str">
        <f>LOOKUP(E28,始祖牛ﾃﾞｰﾀ!$A$6:$A$14658,始祖牛ﾃﾞｰﾀ!$D$6:$D$14658)</f>
        <v>きたぐに７の８</v>
      </c>
      <c r="H28" s="50"/>
      <c r="I28" s="13" t="str">
        <f>LOOKUP(G28,始祖牛ﾃﾞｰﾀ!$A$6:$A$14658,始祖牛ﾃﾞｰﾀ!$D$6:$D$14658)</f>
        <v>だい７いとざくら</v>
      </c>
      <c r="K28" t="s">
        <v>235</v>
      </c>
      <c r="AE28" s="1"/>
      <c r="AF28" s="1"/>
      <c r="AG28" s="1"/>
      <c r="AH28" s="1"/>
      <c r="AI28" s="1"/>
      <c r="AJ28" s="1" t="str">
        <f t="shared" si="0"/>
        <v/>
      </c>
    </row>
    <row r="29" spans="1:36">
      <c r="A29" s="7"/>
      <c r="B29" s="48"/>
      <c r="C29" s="48" t="s">
        <v>236</v>
      </c>
      <c r="D29" s="48"/>
      <c r="E29" s="47"/>
      <c r="F29" s="48"/>
      <c r="G29" s="454"/>
      <c r="H29" s="454" t="s">
        <v>223</v>
      </c>
      <c r="I29" s="13" t="str">
        <f>LOOKUP(E28,始祖牛ﾃﾞｰﾀ!$A$6:$A$14658,始祖牛ﾃﾞｰﾀ!$G$6:$G$14658)</f>
        <v>福茂</v>
      </c>
      <c r="K29" s="15"/>
      <c r="L29" s="15" t="s">
        <v>151</v>
      </c>
      <c r="M29" s="15" t="s">
        <v>152</v>
      </c>
      <c r="N29" s="15" t="s">
        <v>153</v>
      </c>
      <c r="O29" s="15" t="s">
        <v>154</v>
      </c>
      <c r="P29" s="15" t="s">
        <v>155</v>
      </c>
      <c r="Q29" s="15" t="s">
        <v>209</v>
      </c>
      <c r="R29" s="15" t="s">
        <v>210</v>
      </c>
      <c r="S29" s="15" t="s">
        <v>211</v>
      </c>
      <c r="T29" s="15" t="s">
        <v>208</v>
      </c>
      <c r="U29" s="15" t="s">
        <v>212</v>
      </c>
      <c r="V29" s="15" t="s">
        <v>213</v>
      </c>
      <c r="W29" s="15" t="s">
        <v>214</v>
      </c>
      <c r="X29" s="15" t="s">
        <v>215</v>
      </c>
      <c r="Y29" s="15" t="s">
        <v>216</v>
      </c>
      <c r="Z29" s="15" t="s">
        <v>217</v>
      </c>
      <c r="AA29" s="15" t="s">
        <v>218</v>
      </c>
      <c r="AB29" s="15"/>
      <c r="AC29" s="1"/>
      <c r="AD29" s="1"/>
      <c r="AE29" s="1"/>
      <c r="AF29" s="1"/>
      <c r="AG29" s="1"/>
      <c r="AH29" s="1"/>
      <c r="AI29" s="1"/>
      <c r="AJ29" s="1" t="str">
        <f t="shared" si="0"/>
        <v/>
      </c>
    </row>
    <row r="30" spans="1:36">
      <c r="A30" s="7"/>
      <c r="B30" s="48"/>
      <c r="C30" s="48" t="str">
        <f>E2</f>
        <v>隆之国</v>
      </c>
      <c r="D30" s="48"/>
      <c r="E30" s="48"/>
      <c r="F30" s="48"/>
      <c r="G30" s="50"/>
      <c r="H30" s="50"/>
      <c r="I30" s="13" t="str">
        <f>LOOKUP(E28,始祖牛ﾃﾞｰﾀ!$A$6:$A$14658,始祖牛ﾃﾞｰﾀ!$F$6:$F$14658)</f>
        <v>ふくしげ</v>
      </c>
      <c r="K30" s="15" t="s">
        <v>127</v>
      </c>
      <c r="L30" s="15">
        <f t="shared" ref="L30:AA30" si="3">L10</f>
        <v>0</v>
      </c>
      <c r="M30" s="15">
        <f t="shared" si="3"/>
        <v>0</v>
      </c>
      <c r="N30" s="15">
        <f t="shared" si="3"/>
        <v>0</v>
      </c>
      <c r="O30" s="15">
        <f t="shared" si="3"/>
        <v>0</v>
      </c>
      <c r="P30" s="15">
        <f t="shared" si="3"/>
        <v>0</v>
      </c>
      <c r="Q30" s="15">
        <f t="shared" si="3"/>
        <v>0</v>
      </c>
      <c r="R30" s="15">
        <f t="shared" si="3"/>
        <v>0</v>
      </c>
      <c r="S30" s="15">
        <f t="shared" si="3"/>
        <v>0</v>
      </c>
      <c r="T30" s="15">
        <f t="shared" si="3"/>
        <v>0</v>
      </c>
      <c r="U30" s="15">
        <f t="shared" si="3"/>
        <v>0</v>
      </c>
      <c r="V30" s="15">
        <f t="shared" si="3"/>
        <v>0</v>
      </c>
      <c r="W30" s="15">
        <f t="shared" si="3"/>
        <v>0</v>
      </c>
      <c r="X30" s="15">
        <f t="shared" si="3"/>
        <v>0</v>
      </c>
      <c r="Y30" s="15">
        <f t="shared" si="3"/>
        <v>0</v>
      </c>
      <c r="Z30" s="15">
        <f t="shared" si="3"/>
        <v>0</v>
      </c>
      <c r="AA30" s="15">
        <f t="shared" si="3"/>
        <v>0</v>
      </c>
      <c r="AB30" s="15" t="s">
        <v>127</v>
      </c>
      <c r="AC30" s="1"/>
      <c r="AD30" s="1"/>
      <c r="AE30" s="1"/>
      <c r="AF30" s="1"/>
      <c r="AG30" s="1"/>
      <c r="AH30" s="1"/>
      <c r="AI30" s="1"/>
      <c r="AJ30" s="1" t="str">
        <f t="shared" si="0"/>
        <v/>
      </c>
    </row>
    <row r="31" spans="1:36">
      <c r="A31" s="7"/>
      <c r="B31" s="48"/>
      <c r="C31" s="48" t="str">
        <f>C2</f>
        <v>たかのくに</v>
      </c>
      <c r="D31" s="48"/>
      <c r="E31" s="46"/>
      <c r="F31" s="46" t="s">
        <v>219</v>
      </c>
      <c r="G31" s="47" t="str">
        <f>LOOKUP(C31,始祖牛ﾃﾞｰﾀ!$A$6:$A$14658,始祖牛ﾃﾞｰﾀ!$G$6:$G$14658)</f>
        <v>隆桜</v>
      </c>
      <c r="H31" s="454" t="s">
        <v>224</v>
      </c>
      <c r="I31" s="13" t="str">
        <f>LOOKUP(G32,始祖牛ﾃﾞｰﾀ!$A$6:$A$14658,始祖牛ﾃﾞｰﾀ!$E$6:$E$14658)</f>
        <v>隆美</v>
      </c>
      <c r="K31" s="15" t="s">
        <v>128</v>
      </c>
      <c r="L31" s="15">
        <f>IF(L10=0,L11,0)</f>
        <v>0</v>
      </c>
      <c r="M31" s="15">
        <f>IF(L10=0,M11,0)</f>
        <v>0</v>
      </c>
      <c r="N31" s="15">
        <f>IF(L10=0,IF(M10=0,N11,0),0)</f>
        <v>0</v>
      </c>
      <c r="O31" s="15">
        <f>IF(L10=0,O11,0)</f>
        <v>0</v>
      </c>
      <c r="P31" s="15">
        <f>IF(L10=0,IF(M10=0,IF(N10=0,P11,0),0),0)</f>
        <v>0</v>
      </c>
      <c r="Q31" s="15">
        <f>IF(L10=0,IF(M10=0,Q11,0),0)</f>
        <v>0</v>
      </c>
      <c r="R31" s="15">
        <f>IF(L10=0,IF(O10=0,R11,0),0)</f>
        <v>0</v>
      </c>
      <c r="S31" s="15">
        <f>IF(L10=0,S11,0)</f>
        <v>0</v>
      </c>
      <c r="T31" s="15">
        <f>IF(L10=0,IF(M10=0,IF(N10=0,IF(P10=0,T11,0),0),0),0)</f>
        <v>0</v>
      </c>
      <c r="U31" s="15">
        <f>IF(L10=0,IF(M10=0,IF(N10=0,U11,0),0),0)</f>
        <v>0</v>
      </c>
      <c r="V31" s="15">
        <f>IF(L10=0,IF(M10=0,IF(Q10=0,V11,0),0),0)</f>
        <v>0</v>
      </c>
      <c r="W31" s="15">
        <f>IF(L10=0,IF(M10=0,W11,0),0)</f>
        <v>0</v>
      </c>
      <c r="X31" s="15">
        <f>IF(L10=0,IF(O10=0,IF(R10=0,X11,0),0),0)</f>
        <v>0</v>
      </c>
      <c r="Y31" s="15">
        <f>IF(L10=0,IF(O10=0,Y11,0),0)</f>
        <v>0</v>
      </c>
      <c r="Z31" s="15">
        <f>IF(L10=0,IF(S10=0,Z11,0),0)</f>
        <v>0</v>
      </c>
      <c r="AA31" s="15">
        <f>IF(L10=0,AA11,0)</f>
        <v>0</v>
      </c>
      <c r="AB31" s="15" t="s">
        <v>128</v>
      </c>
      <c r="AC31" s="1"/>
      <c r="AD31" s="1"/>
      <c r="AE31" s="1"/>
      <c r="AF31" s="1"/>
      <c r="AG31" s="1"/>
      <c r="AH31" s="1"/>
      <c r="AI31" s="1"/>
      <c r="AJ31" s="1" t="str">
        <f t="shared" si="0"/>
        <v/>
      </c>
    </row>
    <row r="32" spans="1:36">
      <c r="A32" s="7"/>
      <c r="B32" s="48"/>
      <c r="C32" s="48"/>
      <c r="D32" s="48"/>
      <c r="E32" s="48"/>
      <c r="F32" s="48"/>
      <c r="G32" s="47" t="str">
        <f>LOOKUP(C31,始祖牛ﾃﾞｰﾀ!$A$6:$A$14658,始祖牛ﾃﾞｰﾀ!$F$6:$F$14658)</f>
        <v>たかざくら</v>
      </c>
      <c r="H32" s="50"/>
      <c r="I32" s="13" t="str">
        <f>LOOKUP(G32,始祖牛ﾃﾞｰﾀ!$A$6:$A$14658,始祖牛ﾃﾞｰﾀ!$D$6:$D$14658)</f>
        <v>たかみ</v>
      </c>
      <c r="K32" s="15" t="s">
        <v>129</v>
      </c>
      <c r="L32" s="15">
        <f>L12</f>
        <v>0</v>
      </c>
      <c r="M32" s="15">
        <f>IF(L12=0,M12,0)</f>
        <v>0</v>
      </c>
      <c r="N32" s="15">
        <f>IF(L12=0,IF(M12=0,N12,0),0)</f>
        <v>0</v>
      </c>
      <c r="O32" s="15">
        <f>IF(L12=0,O12,0)</f>
        <v>0</v>
      </c>
      <c r="P32" s="15">
        <f>IF(L12=0,IF(M12=0,IF(N12=0,P12,0),0),0)</f>
        <v>0</v>
      </c>
      <c r="Q32" s="15">
        <f>IF(L12=0,IF(M12=0,Q12,0),0)</f>
        <v>0</v>
      </c>
      <c r="R32" s="15">
        <f>IF(L12=0,IF(O12=0,R12,0),0)</f>
        <v>0</v>
      </c>
      <c r="S32" s="15">
        <f>IF(L12=0,S12,0)</f>
        <v>0</v>
      </c>
      <c r="T32" s="15">
        <f>IF(L12=0,IF(M12=0,IF(N12=0,IF(P12=0,T12,0),0),0),0)</f>
        <v>0</v>
      </c>
      <c r="U32" s="15">
        <f>IF(L12=0,IF(M1=0,IF(N12=0,U12,0),0),0)</f>
        <v>0</v>
      </c>
      <c r="V32" s="15">
        <f>IF(L12=0,IF(M12=0,IF(Q12=0,V12,0),0),0)</f>
        <v>0</v>
      </c>
      <c r="W32" s="15">
        <f>IF(L12=0,W12,0)</f>
        <v>0</v>
      </c>
      <c r="X32" s="15">
        <f>IF(L12=0,IF(O12=0,IF(R12=0,X12,0),0),0)</f>
        <v>0</v>
      </c>
      <c r="Y32" s="15">
        <f>IF(L12=0,IF(O12=0,Y12,0),0)</f>
        <v>0</v>
      </c>
      <c r="Z32" s="15">
        <f>IF(L12=0,IF(S12=0,Z12,0),0)</f>
        <v>0</v>
      </c>
      <c r="AA32" s="15">
        <f>IF(L12=0,AA12,0)</f>
        <v>0</v>
      </c>
      <c r="AB32" s="15" t="s">
        <v>129</v>
      </c>
      <c r="AC32" s="1"/>
      <c r="AD32" s="1"/>
      <c r="AE32" s="1"/>
      <c r="AF32" s="1"/>
      <c r="AG32" s="1"/>
      <c r="AH32" s="1"/>
      <c r="AI32" s="1"/>
      <c r="AJ32" s="1" t="str">
        <f t="shared" si="0"/>
        <v/>
      </c>
    </row>
    <row r="33" spans="1:36">
      <c r="A33" s="7"/>
      <c r="B33" s="48" t="s">
        <v>237</v>
      </c>
      <c r="C33" s="48"/>
      <c r="D33" s="48"/>
      <c r="E33" s="48"/>
      <c r="F33" s="48"/>
      <c r="G33" s="454"/>
      <c r="H33" s="454" t="s">
        <v>225</v>
      </c>
      <c r="I33" s="13" t="str">
        <f>LOOKUP(C31,始祖牛ﾃﾞｰﾀ!$A$6:$A$14658,始祖牛ﾃﾞｰﾀ!$I$6:$I$14658)</f>
        <v>第２０平茂</v>
      </c>
      <c r="K33" s="15" t="s">
        <v>130</v>
      </c>
      <c r="L33" s="15">
        <f>IF(L10=0,IF(L11=0,L13,0),0)</f>
        <v>0</v>
      </c>
      <c r="M33" s="15">
        <f>IF(L10=0,IF(L11=0,IF(M10=0,IF(M11=0,M13,0),0),0),0)</f>
        <v>0</v>
      </c>
      <c r="N33" s="15">
        <f>IF(L10=0,IF(L11=0,IF(M10=0,IF(M11=0,N13,0),0),0),0)</f>
        <v>0</v>
      </c>
      <c r="O33" s="15">
        <f>IF(L10=0,O13,0)</f>
        <v>0</v>
      </c>
      <c r="P33" s="15">
        <f>IF(AND(L10=0,L11=0),IF(AND(M10=0,M11=0),IF(AND(N10=0,N11=0),P13,0),0),0)</f>
        <v>0</v>
      </c>
      <c r="Q33" s="15">
        <f>IF(AND(L10=0,L11=0),IF(AND(M10=0,M11=0),Q13,0),0)</f>
        <v>0</v>
      </c>
      <c r="R33" s="15">
        <f>IF(AND(L10=0,L11=0),IF(AND(O10=0,O11=0),R13,0),0)</f>
        <v>0</v>
      </c>
      <c r="S33" s="15">
        <f>IF(L10=0,IF(L11=0,S13,0),0)</f>
        <v>0</v>
      </c>
      <c r="T33" s="15">
        <f>IF(AND(L10=0,L11=0),IF(AND(M10=0,M11=0),IF(AND(N10=0,N11=0),IF(AND(P10=0,P11=0),T13,0),0),0),0)</f>
        <v>0</v>
      </c>
      <c r="U33" s="15">
        <f>IF(AND(L10=0,L11=0),IF(AND(M10=0,M11=0),IF(AND(N10=0,N11=0),U13,0),0),0)</f>
        <v>0</v>
      </c>
      <c r="V33" s="15">
        <f>IF(AND(L10=0,L11=0),IF(AND(M10=0,M11=0),IF(AND(Q10=0,Q11=0),V13,0),0),0)</f>
        <v>0</v>
      </c>
      <c r="W33" s="15">
        <f>IF(AND(L10=0,L11=0),IF(AND(M10=0,M11=0),W13,0),0)</f>
        <v>0</v>
      </c>
      <c r="X33" s="15">
        <f>IF(AND(L10=0,L11=0),IF(AND(O10=0,O11=0),IF(AND(R10=0,R11=0),X13,0),0),0)</f>
        <v>0</v>
      </c>
      <c r="Y33" s="15">
        <f>IF(AND(L10=0,L11=0),IF(AND(O10=0,O11=0),IF(AND(R10=0,R11=0),Y13,0),0),0)</f>
        <v>0</v>
      </c>
      <c r="Z33" s="15">
        <f>IF(AND(L10=0,L11=0),IF(AND(S10=0,S11=0),Z13,0),0)</f>
        <v>0</v>
      </c>
      <c r="AA33" s="15">
        <f>IF(AND(L10=0,L11=0),AA13,0)</f>
        <v>0</v>
      </c>
      <c r="AB33" s="15" t="s">
        <v>130</v>
      </c>
      <c r="AC33" s="1"/>
      <c r="AD33" s="1"/>
      <c r="AE33" s="1"/>
      <c r="AF33" s="1"/>
      <c r="AG33" s="1"/>
      <c r="AH33" s="1"/>
      <c r="AI33" s="1"/>
      <c r="AJ33" s="1" t="str">
        <f t="shared" si="0"/>
        <v/>
      </c>
    </row>
    <row r="34" spans="1:36">
      <c r="A34" s="1"/>
      <c r="B34" s="48" t="s">
        <v>146</v>
      </c>
      <c r="C34" s="48"/>
      <c r="D34" s="48"/>
      <c r="E34" s="48"/>
      <c r="F34" s="48"/>
      <c r="G34" s="47"/>
      <c r="H34" s="50"/>
      <c r="I34" s="13" t="str">
        <f>LOOKUP(C31,始祖牛ﾃﾞｰﾀ!$A$6:$A$14658,始祖牛ﾃﾞｰﾀ!$H$6:$H$14658)</f>
        <v>だい２０ひらしげ</v>
      </c>
      <c r="K34" s="15" t="s">
        <v>219</v>
      </c>
      <c r="L34" s="15">
        <f>IF(L10=0,L14,0)</f>
        <v>0</v>
      </c>
      <c r="M34" s="15">
        <f>IF(L10=0,IF(M10=0,M14,0),0)</f>
        <v>0</v>
      </c>
      <c r="N34" s="15">
        <f>IF(L10=0,IF(M10=0,N14,0),0)</f>
        <v>0</v>
      </c>
      <c r="O34" s="15">
        <f>IF(L10=0,O14,0)</f>
        <v>0</v>
      </c>
      <c r="P34" s="15">
        <f>IF(L10=0,IF(M10=0,IF(N10=0,P14,0),0),0)</f>
        <v>0</v>
      </c>
      <c r="Q34" s="15">
        <f>IF(L10=0,IF(M10=0,Q14,0),0)</f>
        <v>0</v>
      </c>
      <c r="R34" s="15">
        <f>IF(L10=0,IF(O10=0,R14,0),0)</f>
        <v>0</v>
      </c>
      <c r="S34" s="15">
        <f>IF(L10=0,S14,0)</f>
        <v>0</v>
      </c>
      <c r="T34" s="15">
        <f>IF(L10=0,IF(M10=0,IF(N10=0,IF(P10=0,T14,0),0),0),0)</f>
        <v>0</v>
      </c>
      <c r="U34" s="15">
        <f>IF(L10=0,IF(M10=0,IF(N10=0,U14,0),0),0)</f>
        <v>0</v>
      </c>
      <c r="V34" s="15">
        <f>IF(L10=0,IF(M10=0,IF(Q10=0,V14,0),0),0)</f>
        <v>0</v>
      </c>
      <c r="W34" s="15">
        <f>IF(L10=0,IF(M10=0,W14,0),0)</f>
        <v>0</v>
      </c>
      <c r="X34" s="15">
        <f>IF(L10=0,IF(O10=0,IF(R10=0,X14,0),0),0)</f>
        <v>0</v>
      </c>
      <c r="Y34" s="15">
        <f>IF(L10=0,IF(O10=0,Y14,0),0)</f>
        <v>0</v>
      </c>
      <c r="Z34" s="15">
        <f>IF(L10=0,IF(S10=0,Z14,0),0)</f>
        <v>0</v>
      </c>
      <c r="AA34" s="15">
        <f>IF(L10=0,AA14,0)</f>
        <v>0</v>
      </c>
      <c r="AB34" s="15" t="s">
        <v>219</v>
      </c>
      <c r="AC34" s="1"/>
      <c r="AD34" s="1"/>
      <c r="AE34" s="1"/>
      <c r="AF34" s="1"/>
      <c r="AG34" s="1"/>
      <c r="AH34" s="1"/>
      <c r="AI34" s="1"/>
      <c r="AJ34" s="1" t="str">
        <f t="shared" si="0"/>
        <v/>
      </c>
    </row>
    <row r="35" spans="1:36">
      <c r="A35" s="1"/>
      <c r="B35" s="48"/>
      <c r="C35" s="46"/>
      <c r="D35" s="46" t="s">
        <v>129</v>
      </c>
      <c r="E35" s="454" t="str">
        <f>E3</f>
        <v>安福久</v>
      </c>
      <c r="F35" s="46" t="s">
        <v>220</v>
      </c>
      <c r="G35" s="454" t="str">
        <f>LOOKUP(E36,始祖牛ﾃﾞｰﾀ!$A$6:$A$14658,始祖牛ﾃﾞｰﾀ!$E$6:$E$14658)</f>
        <v>安福１６５の９</v>
      </c>
      <c r="H35" s="454" t="s">
        <v>226</v>
      </c>
      <c r="I35" s="13" t="str">
        <f>LOOKUP(G36,始祖牛ﾃﾞｰﾀ!$A$6:$A$14658,始祖牛ﾃﾞｰﾀ!$E$6:$E$14658)</f>
        <v>安福</v>
      </c>
      <c r="K35" s="15" t="s">
        <v>220</v>
      </c>
      <c r="L35" s="15">
        <f>IF(L12=0,L15,0)</f>
        <v>0</v>
      </c>
      <c r="M35" s="15">
        <f>IF(AND(L12=0,M12=0),M15,0)</f>
        <v>0</v>
      </c>
      <c r="N35" s="15">
        <f>IF(L12=0,IF(M12=0,N15,0),0)</f>
        <v>0</v>
      </c>
      <c r="O35" s="15">
        <f>IF(L12=0,O15,0)</f>
        <v>0</v>
      </c>
      <c r="P35" s="15">
        <f>IF(L12=0,IF(M12=0,IF(N12=0,P15,0),0),0)</f>
        <v>0</v>
      </c>
      <c r="Q35" s="15">
        <f>IF(L12=0,IF(M12=0,Q15,0),0)</f>
        <v>0</v>
      </c>
      <c r="R35" s="15">
        <f>IF(L12=0,IF(O12=0,R15,0),0)</f>
        <v>0</v>
      </c>
      <c r="S35" s="15">
        <f>IF(L12=0,S15,0)</f>
        <v>0</v>
      </c>
      <c r="T35" s="15">
        <f>IF(L12=0,IF(M12=0,IF(N12=0,IF(P12=0,T15,0),0),0),0)</f>
        <v>0</v>
      </c>
      <c r="U35" s="15">
        <f>IF(L12=0,IF(M12=0,IF(N12=0,U15,0),0),0)</f>
        <v>0</v>
      </c>
      <c r="V35" s="15">
        <f>IF(L12=0,IF(M12=0,IF(Q12=0,V15,0),0),0)</f>
        <v>0</v>
      </c>
      <c r="W35" s="15">
        <f>IF(L12=0,IF(M12=0,W15,0),0)</f>
        <v>0</v>
      </c>
      <c r="X35" s="15">
        <f>IF(L12=0,IF(O12=0,IF(R12=0,X15,0),0),0)</f>
        <v>0</v>
      </c>
      <c r="Y35" s="15">
        <f>IF(L12=0,IF(O12=0,Y15,0),0)</f>
        <v>0</v>
      </c>
      <c r="Z35" s="15">
        <f>IF(L12=0,IF(S12=0,Z15,0),0)</f>
        <v>0</v>
      </c>
      <c r="AA35" s="15">
        <f>IF(L12=0,AA15,0)</f>
        <v>0</v>
      </c>
      <c r="AB35" s="15" t="s">
        <v>220</v>
      </c>
      <c r="AC35" s="1"/>
      <c r="AD35" s="1"/>
      <c r="AE35" s="1"/>
      <c r="AF35" s="1"/>
      <c r="AG35" s="1"/>
      <c r="AH35" s="1"/>
      <c r="AI35" s="1"/>
      <c r="AJ35" s="1" t="str">
        <f t="shared" si="0"/>
        <v/>
      </c>
    </row>
    <row r="36" spans="1:36">
      <c r="A36" s="1"/>
      <c r="B36" s="48"/>
      <c r="C36" s="48"/>
      <c r="D36" s="48"/>
      <c r="E36" s="47" t="str">
        <f>C3</f>
        <v>やすふくひさ</v>
      </c>
      <c r="F36" s="48"/>
      <c r="G36" s="50" t="str">
        <f>LOOKUP(E36,始祖牛ﾃﾞｰﾀ!$A$6:$A$14658,始祖牛ﾃﾞｰﾀ!$D$6:$D$14658)</f>
        <v>やすふく１６５の９</v>
      </c>
      <c r="H36" s="50"/>
      <c r="I36" s="13" t="str">
        <f>LOOKUP(G36,始祖牛ﾃﾞｰﾀ!$A$6:$A$14658,始祖牛ﾃﾞｰﾀ!$D$6:$D$14658)</f>
        <v>やすふく</v>
      </c>
      <c r="K36" s="15" t="s">
        <v>221</v>
      </c>
      <c r="L36" s="15">
        <f>L16</f>
        <v>0</v>
      </c>
      <c r="M36" s="15">
        <f>IF(L16=0,M16,0)</f>
        <v>0</v>
      </c>
      <c r="N36" s="15">
        <f>IF(L16=0,IF(M16=0,N16,0),0)</f>
        <v>0</v>
      </c>
      <c r="O36" s="15">
        <f>IF(L16=0,O16,0)</f>
        <v>0</v>
      </c>
      <c r="P36" s="15">
        <f>IF(L16=0,IF(M16=0,IF(N16=0,P16,0),0),0)</f>
        <v>0</v>
      </c>
      <c r="Q36" s="15">
        <f>IF(L16=0,IF(M16=0,Q16,0),0)</f>
        <v>0</v>
      </c>
      <c r="R36" s="15">
        <f>IF(L16=0,IF(O16=0,R16,0),0)</f>
        <v>0</v>
      </c>
      <c r="S36" s="15">
        <f>IF(L16=0,S16,0)</f>
        <v>0</v>
      </c>
      <c r="T36" s="15">
        <f>IF(L16=0,IF(M16=0,IF(N16=0,IF(P16=0,T16,0),0),0),0)</f>
        <v>0</v>
      </c>
      <c r="U36" s="15">
        <f>IF(L16=0,IF(M16=0,IF(N16=0,U16,0),0),0)</f>
        <v>0</v>
      </c>
      <c r="V36" s="15">
        <f>IF(L16=0,IF(M16=0,IF(Q16=0,V16,0),0),0)</f>
        <v>0</v>
      </c>
      <c r="W36" s="15">
        <f>IF(L16=0,IF(M16=0,W16,0),0)</f>
        <v>0</v>
      </c>
      <c r="X36" s="15">
        <f>IF(L16=0,IF(O16=0,IF(R16=0,X16,0),0),0)</f>
        <v>0</v>
      </c>
      <c r="Y36" s="15">
        <f>IF(L16=0,IF(O16=0,Y16,0),0)</f>
        <v>0</v>
      </c>
      <c r="Z36" s="15">
        <f>IF(L16=0,IF(S16=0,Z16,0),0)</f>
        <v>0</v>
      </c>
      <c r="AA36" s="15">
        <f>IF(L16=0,AA16,0)</f>
        <v>0</v>
      </c>
      <c r="AB36" s="15" t="s">
        <v>221</v>
      </c>
      <c r="AC36" s="1"/>
      <c r="AD36" s="1"/>
      <c r="AE36" s="1"/>
      <c r="AF36" s="1"/>
      <c r="AG36" s="1"/>
      <c r="AH36" s="1"/>
      <c r="AI36" s="1"/>
      <c r="AJ36" s="1" t="str">
        <f t="shared" si="0"/>
        <v/>
      </c>
    </row>
    <row r="37" spans="1:36">
      <c r="A37" s="1"/>
      <c r="B37" s="48"/>
      <c r="C37" s="48"/>
      <c r="D37" s="48"/>
      <c r="E37" s="47"/>
      <c r="F37" s="48"/>
      <c r="G37" s="47"/>
      <c r="H37" s="454" t="s">
        <v>227</v>
      </c>
      <c r="I37" s="13" t="str">
        <f>LOOKUP(E36,始祖牛ﾃﾞｰﾀ!$A$6:$A$14658,始祖牛ﾃﾞｰﾀ!$G$6:$G$14658)</f>
        <v>紋次郎</v>
      </c>
      <c r="K37" s="15" t="s">
        <v>222</v>
      </c>
      <c r="L37" s="15">
        <f>IF(L10=0,IF(L11=0,IF(L13=0,L17,0),0),0)</f>
        <v>0</v>
      </c>
      <c r="M37" s="15">
        <f>IF(AND(L10=0,L11=0),IF(AND(L13=0,M10=0),IF(AND(M11=0,M13=0),M17,0),0),0)</f>
        <v>0</v>
      </c>
      <c r="N37" s="15">
        <f>IF(L10=0,IF(L11=0,IF(L13=0,IF(M10=0,IF(M11=0,IF(M13=0,N17,0),0),0),0),0),0)</f>
        <v>0</v>
      </c>
      <c r="O37" s="15">
        <f>IF(L10=0,IF(L11=0,IF(L13=0,O17,0),0),0)</f>
        <v>0</v>
      </c>
      <c r="P37" s="15">
        <f>IF(AND(L10=0,L11=0),IF(AND(L13=0,M10=0),IF(AND(M11=0,M13=0),IF(AND(N10=0,N11=0),IF(N13=0,P17,0),0),0),0),0)</f>
        <v>0</v>
      </c>
      <c r="Q37" s="15">
        <f>IF(AND(L10=0,L11=0),IF(AND(L13=0,M10=0),IF(AND(M11=0,M13=0),Q17,0),0),0)</f>
        <v>0</v>
      </c>
      <c r="R37" s="15">
        <f>IF(L10=0,IF(L11=0,IF(L13=0,IF(O10=0,IF(O11=0,IF(O13=0,R17,0),0),0),0),0),0)</f>
        <v>0</v>
      </c>
      <c r="S37" s="15">
        <f>IF(L10=0,IF(L11=0,IF(L13=0,S17,0),0),0)</f>
        <v>0</v>
      </c>
      <c r="T37" s="15">
        <f>IF(AND(L10=0,L11=0),IF(AND(L13=0,M10=0),IF(AND(M11=0,M13=0),IF(AND(N10=0,N11=0),IF(AND(N13=0,P10=0),IF(AND(P11=0,P13=0),T17,0),0),0),0),0),0)</f>
        <v>0</v>
      </c>
      <c r="U37" s="15">
        <f>IF(AND(L10=0,L11=0),IF(AND(L13=0,M10=0),IF(AND(M11=0,M13=0),IF(AND(N10=0,N11=0),IF(M13=0,U17,0),0),0),0),0)</f>
        <v>0</v>
      </c>
      <c r="V37" s="15">
        <f>IF(AND(L10=0,L11=0),IF(AND(L13=0,M10=0),IF(AND(M11=0,M13=0),IF(AND(Q10=0,Q11=0),IF(Q13=0,V17,0),0),0),0),0)</f>
        <v>0</v>
      </c>
      <c r="W37" s="15">
        <f>IF(L10=0,IF(L11=0,IF(L13=0,IF(M10=0,IF(M11=0,IF(M13=0,W17,0),0),0),0),0),0)</f>
        <v>0</v>
      </c>
      <c r="X37" s="15">
        <f>IF(AND(L10=0,L11=0),IF(AND(L13=0,O10=0),IF(AND(O11=0,O13=0),IF(AND(R10=0,R11=0),IF(R13=0,X17,0),0),0),0),0)</f>
        <v>0</v>
      </c>
      <c r="Y37" s="15">
        <f>IF(AND(L10=0,L11=0),IF(AND(L13=0,O10=0),IF(AND(O11=0,O13=0),Y17,0),0),0)</f>
        <v>0</v>
      </c>
      <c r="Z37" s="15">
        <f>IF(AND(L10=0,L11=0),IF(AND(L13=0,S10=0),IF(AND(S11=0,S13=0),Z17,0),0),0)</f>
        <v>0</v>
      </c>
      <c r="AA37" s="15">
        <f>IF(L10=0,IF(L11=0,IF(L13=0,AA17,0),0),0)</f>
        <v>0</v>
      </c>
      <c r="AB37" s="15" t="s">
        <v>222</v>
      </c>
      <c r="AC37" s="1"/>
      <c r="AD37" s="1"/>
      <c r="AE37" s="1"/>
      <c r="AF37" s="1"/>
      <c r="AG37" s="1"/>
      <c r="AH37" s="1"/>
      <c r="AI37" s="1"/>
      <c r="AJ37" s="1" t="str">
        <f t="shared" si="0"/>
        <v/>
      </c>
    </row>
    <row r="38" spans="1:36">
      <c r="A38" s="1"/>
      <c r="B38" s="48"/>
      <c r="C38" s="48"/>
      <c r="D38" s="48"/>
      <c r="E38" s="50"/>
      <c r="F38" s="48"/>
      <c r="G38" s="47"/>
      <c r="H38" s="50"/>
      <c r="I38" s="13" t="str">
        <f>LOOKUP(E36,始祖牛ﾃﾞｰﾀ!$A$6:$A$14658,始祖牛ﾃﾞｰﾀ!$F$6:$F$14658)</f>
        <v>もんじろう</v>
      </c>
      <c r="K38" s="15" t="s">
        <v>223</v>
      </c>
      <c r="L38" s="15">
        <f>IF(AND(L10=0,L11=0),L18,0)</f>
        <v>0</v>
      </c>
      <c r="M38" s="15">
        <f>IF(AND(L10=0,L11=0),IF(AND(M10=0,M11=0),M18,0),0)</f>
        <v>0</v>
      </c>
      <c r="N38" s="15">
        <f>IF(AND(L10=0,L11=0),IF(AND(M10=0,M11=0),N18,0),0)</f>
        <v>0</v>
      </c>
      <c r="O38" s="15">
        <f>IF(AND(L10=0,L11=0),O18,0)</f>
        <v>0</v>
      </c>
      <c r="P38" s="15">
        <f>IF(AND(L10=0,L11=0),IF(AND(M10=0,M11=0),IF(AND(N10=0,N11=0),P18,0),0),0)</f>
        <v>0</v>
      </c>
      <c r="Q38" s="15">
        <f>IF(AND(L10=0,L11=0),IF(AND(M10=0,M11=0),Q18,0),0)</f>
        <v>0</v>
      </c>
      <c r="R38" s="15">
        <f>IF(AND(L10=0,L11=0),IF(AND(O10=0,O11=0),R18,0),0)</f>
        <v>0</v>
      </c>
      <c r="S38" s="15">
        <f>IF(L10=0,IF(L11=0,S18,0),0)</f>
        <v>0</v>
      </c>
      <c r="T38" s="15">
        <f>IF(AND(L10=0,L11=0),IF(AND(M10=0,M11=0),IF(AND(N10=0,N11=0),IF(AND(P10=0,P11=0),T18,0),0),0),0)</f>
        <v>0</v>
      </c>
      <c r="U38" s="15">
        <f>IF(AND(L10=0,L11=0),IF(AND(M10=0,M11=0),IF(AND(N10=0,N11=0),U18,0),0),0)</f>
        <v>0</v>
      </c>
      <c r="V38" s="15">
        <f>IF(AND(L10=0,L11=0),IF(AND(M10=0,M11=0),IF(AND(Q10=0,Q11=0),V18,0),0),0)</f>
        <v>0</v>
      </c>
      <c r="W38" s="15">
        <f>IF(AND(L10=0,L11=0),IF(AND(M10=0,M11=0),W18,0),0)</f>
        <v>0</v>
      </c>
      <c r="X38" s="15">
        <f>IF(AND(L10=0,L11=0),IF(AND(O10=0,O11=0),IF(AND(R10=0,R11=0),X18,0),0),0)</f>
        <v>0</v>
      </c>
      <c r="Y38" s="15">
        <f>IF(AND(L10=0,L11=0),IF(AND(O10=0,O11=0),Y18,0),0)</f>
        <v>0</v>
      </c>
      <c r="Z38" s="15">
        <f>IF(AND(L10=0,L11=0),IF(AND(S10=0,S11=0),Z18,0),0)</f>
        <v>0</v>
      </c>
      <c r="AA38" s="15">
        <f>IF(L10=0,IF(L11=0,AA18,0),0)</f>
        <v>0</v>
      </c>
      <c r="AB38" s="15" t="s">
        <v>223</v>
      </c>
      <c r="AC38" s="1"/>
      <c r="AD38" s="1"/>
      <c r="AE38" s="1"/>
      <c r="AF38" s="1"/>
      <c r="AG38" s="1"/>
      <c r="AH38" s="1"/>
      <c r="AI38" s="1"/>
      <c r="AJ38" s="1" t="str">
        <f t="shared" si="0"/>
        <v/>
      </c>
    </row>
    <row r="39" spans="1:36">
      <c r="A39" s="1"/>
      <c r="B39" s="48"/>
      <c r="C39" s="48"/>
      <c r="D39" s="48"/>
      <c r="E39" s="46"/>
      <c r="F39" s="46" t="s">
        <v>221</v>
      </c>
      <c r="G39" s="454" t="str">
        <f>E4</f>
        <v>勝忠平</v>
      </c>
      <c r="H39" s="454" t="s">
        <v>228</v>
      </c>
      <c r="I39" s="13" t="str">
        <f>LOOKUP(G40,始祖牛ﾃﾞｰﾀ!$A$6:$A$14658,始祖牛ﾃﾞｰﾀ!$E$6:$E$14658)</f>
        <v>平茂勝</v>
      </c>
      <c r="K39" s="15" t="s">
        <v>224</v>
      </c>
      <c r="L39" s="15">
        <f>IF(AND(L10=0,L14=0),L19,0)</f>
        <v>0</v>
      </c>
      <c r="M39" s="15">
        <f>IF(AND(L10=0,L14=0),IF(AND(M10=0,M14=0),M19,0),0)</f>
        <v>0</v>
      </c>
      <c r="N39" s="15">
        <f>IF(AND(L10=0,L14=0),IF(AND(M10=0,M14=0),N19,0),0)</f>
        <v>0</v>
      </c>
      <c r="O39" s="15">
        <f>IF(AND(L10=0,L14=0),O19,0)</f>
        <v>0</v>
      </c>
      <c r="P39" s="15">
        <f>IF(AND(L10=0,L14=0),IF(AND(M10=0,M14=0),IF(AND(N10=0,N14=0),P19,0),0),0)</f>
        <v>0</v>
      </c>
      <c r="Q39" s="15">
        <f>IF(AND(L10=0,L14=0),IF(AND(M10=0,M14=0),Q19,0),0)</f>
        <v>0</v>
      </c>
      <c r="R39" s="15">
        <f>IF(AND(L10=0,L14=0),IF(AND(O10=0,O14=0),R19,0),0)</f>
        <v>0</v>
      </c>
      <c r="S39" s="15">
        <f>IF(AND(L10=0,L14=0),S19,0)</f>
        <v>0</v>
      </c>
      <c r="T39" s="15">
        <f>IF(AND(L10=0,L14=0),IF(AND(M10=0,M14=0),IF(AND(N10=0,N14=0),IF(AND(P10=0,P14=0),T19,0),0),0),0)</f>
        <v>0</v>
      </c>
      <c r="U39" s="15">
        <f>IF(AND(L10=0,L14=0),IF(AND(M10=0,M14=0),IF(AND(N10=0,N14=0),U19,0),0),0)</f>
        <v>0</v>
      </c>
      <c r="V39" s="15">
        <f>IF(AND(L10=0,L14=0),IF(AND(M10=0,M14=0),IF(AND(Q10=0,Q14=0),V19,0),0),0)</f>
        <v>0</v>
      </c>
      <c r="W39" s="15">
        <f>IF(AND(L10=0,L14=0),IF(AND(M10=0,M14=0),W19,0),0)</f>
        <v>0</v>
      </c>
      <c r="X39" s="15">
        <f>IF(AND(L10=0,L14=0),IF(AND(O10=0,O14=0),IF(AND(R10=0,R14=0),X19,0),0),0)</f>
        <v>0</v>
      </c>
      <c r="Y39" s="15">
        <f>IF(AND(L10=0,L14=0),IF(AND(O10=0,O14=0),Y19,0),0)</f>
        <v>0</v>
      </c>
      <c r="Z39" s="15">
        <f>IF(AND(L10=0,L14=0),IF(AND(S10=0,S14=0),Z19,0),0)</f>
        <v>0</v>
      </c>
      <c r="AA39" s="15">
        <f>IF(AND(L10=0,L14=0),AA19,0)</f>
        <v>0</v>
      </c>
      <c r="AB39" s="15" t="s">
        <v>224</v>
      </c>
      <c r="AC39" s="1"/>
      <c r="AD39" s="1"/>
      <c r="AE39" s="1"/>
      <c r="AF39" s="1"/>
      <c r="AG39" s="1"/>
      <c r="AH39" s="1"/>
      <c r="AI39" s="1"/>
      <c r="AJ39" s="1" t="str">
        <f t="shared" si="0"/>
        <v/>
      </c>
    </row>
    <row r="40" spans="1:36">
      <c r="A40" s="1"/>
      <c r="B40" s="48"/>
      <c r="C40" s="48"/>
      <c r="D40" s="48"/>
      <c r="E40" s="48"/>
      <c r="F40" s="48"/>
      <c r="G40" s="50" t="str">
        <f>C4</f>
        <v>かつただひら</v>
      </c>
      <c r="H40" s="50"/>
      <c r="I40" s="13" t="str">
        <f>LOOKUP(G40,始祖牛ﾃﾞｰﾀ!$A$6:$A$14658,始祖牛ﾃﾞｰﾀ!$D$6:$D$14658)</f>
        <v>ひらしげかつ</v>
      </c>
      <c r="K40" s="15" t="s">
        <v>225</v>
      </c>
      <c r="L40" s="15">
        <f>IF(L10=0,L20,0)</f>
        <v>0</v>
      </c>
      <c r="M40" s="15">
        <f>IF(AND(L10=0,M10=0),M20,0)</f>
        <v>0</v>
      </c>
      <c r="N40" s="15">
        <f>IF(L10=0,N20,0)</f>
        <v>0</v>
      </c>
      <c r="O40" s="15">
        <f>IF(L10=0,O20,0)</f>
        <v>0</v>
      </c>
      <c r="P40" s="15">
        <f>IF(L10=0,IF(M10=0,IF(N10=0,S40,0),0),0)</f>
        <v>0</v>
      </c>
      <c r="Q40" s="15">
        <f>IF(L10=0,IF(M10=0,Q20,0),0)</f>
        <v>0</v>
      </c>
      <c r="R40" s="15">
        <f>IF(L10=0,IF(O10=0,R20,0),0)</f>
        <v>0</v>
      </c>
      <c r="S40" s="15">
        <f>IF(L10=0,S20,0)</f>
        <v>0</v>
      </c>
      <c r="T40" s="15">
        <f>IF(L10=0,IF(M10=0,IF(N10=0,IF(P10=0,T20,0),0),0),0)</f>
        <v>0</v>
      </c>
      <c r="U40" s="15">
        <f>IF(L10=0,IF(M10=0,IF(N10=0,U20,0),0),0)</f>
        <v>0</v>
      </c>
      <c r="V40" s="15">
        <f>IF(L10=0,IF(M10=0,IF(Q10=0,V20,0),0),0)</f>
        <v>0</v>
      </c>
      <c r="W40" s="15">
        <f>IF(L10=0,IF(M10=0,W20,0),0)</f>
        <v>0</v>
      </c>
      <c r="X40" s="15">
        <f>IF(L10=0,IF(O10=0,IF(R10=0,X20,0),0),0)</f>
        <v>0</v>
      </c>
      <c r="Y40" s="15">
        <f>IF(L10=0,IF(O10=0,Y20,0),0)</f>
        <v>0</v>
      </c>
      <c r="Z40" s="15">
        <f>IF(L10=0,IF(S10=0,Z20,0),0)</f>
        <v>0</v>
      </c>
      <c r="AA40" s="15">
        <f>IF(L10=0,AA20,0)</f>
        <v>9</v>
      </c>
      <c r="AB40" s="15" t="s">
        <v>225</v>
      </c>
      <c r="AC40" s="1"/>
      <c r="AD40" s="1"/>
      <c r="AE40" s="1"/>
      <c r="AF40" s="1"/>
      <c r="AG40" s="1"/>
      <c r="AH40" s="1"/>
      <c r="AI40" s="1"/>
      <c r="AJ40" s="1" t="str">
        <f t="shared" si="0"/>
        <v/>
      </c>
    </row>
    <row r="41" spans="1:36">
      <c r="A41" s="1"/>
      <c r="B41" s="48"/>
      <c r="C41" s="48"/>
      <c r="D41" s="48"/>
      <c r="E41" s="48"/>
      <c r="F41" s="48"/>
      <c r="G41" s="454"/>
      <c r="H41" s="454" t="s">
        <v>230</v>
      </c>
      <c r="I41" s="13" t="str">
        <f>E5</f>
        <v>北国７の８</v>
      </c>
      <c r="K41" s="15" t="s">
        <v>226</v>
      </c>
      <c r="L41" s="15">
        <f>IF(AND(L12=0,L15=0),L21,0)</f>
        <v>0</v>
      </c>
      <c r="M41" s="15">
        <f>IF(AND(L12=0,L15=0),IF(AND(M12=0,M15=0),M21,0),0)</f>
        <v>0</v>
      </c>
      <c r="N41" s="15">
        <f>IF(AND(L12=0,L15=0),IF(AND(M12=0,M15=0),IF(AND(N12=0,N15=0),N21,0),0),0)</f>
        <v>0</v>
      </c>
      <c r="O41" s="15">
        <f>IF(AND(L12=0,L15=0),O21,0)</f>
        <v>0</v>
      </c>
      <c r="P41" s="15">
        <f>IF(AND(L12=0,L15=0),IF(AND(M12=0,M15=0),IF(AND(N12=0,N15=0),P21,0),0),0)</f>
        <v>0</v>
      </c>
      <c r="Q41" s="15">
        <f>IF(AND(L12=0,L15=0),IF(AND(M12=0,M15=0),Q21,0),0)</f>
        <v>0</v>
      </c>
      <c r="R41" s="15">
        <f>IF(AND(L12=0,L15=0),IF(AND(O12=0,O15=0),R21,0),0)</f>
        <v>0</v>
      </c>
      <c r="S41" s="15">
        <f>IF(AND(L12=0,L15=0),S21,0)</f>
        <v>0</v>
      </c>
      <c r="T41" s="15">
        <f>IF(AND(L12=0,L15=0),IF(AND(M12=0,M15=0),IF(AND(N12=0,N15=0),IF(AND(P12=0,P15=0),T21,0),0),0),0)</f>
        <v>0</v>
      </c>
      <c r="U41" s="15">
        <f>IF(AND(L12=0,L15=0),IF(AND(M12=0,M15=0),IF(AND(N12=0,N15=0),U21,0),0),0)</f>
        <v>0</v>
      </c>
      <c r="V41" s="15">
        <f>IF(AND(L12=0,L15=0),IF(AND(M12=0,M15=0),IF(AND(Q12=0,Q15=0),V21,0),0),0)</f>
        <v>0</v>
      </c>
      <c r="W41" s="15">
        <f>IF(AND(L12=0,L15=0),IF(AND(M12=0,M15=0),W21,0),0)</f>
        <v>0</v>
      </c>
      <c r="X41" s="15">
        <f>IF(AND(L12=0,L15=0),IF(AND(O12=0,O15=0),IF(AND(R12=0,R15=0),X21,0),0),0)</f>
        <v>0</v>
      </c>
      <c r="Y41" s="15">
        <f>IF(AND(L12=0,L15=0),IF(AND(O12=0,O15=0),Y21,0),0)</f>
        <v>0</v>
      </c>
      <c r="Z41" s="15">
        <f>IF(AND(L12=0,L15=0),IF(AND(S12=0,S15=0),Z21,0),0)</f>
        <v>0</v>
      </c>
      <c r="AA41" s="15">
        <f>IF(AND(L12=0,L15=0),AA21,0)</f>
        <v>0</v>
      </c>
      <c r="AB41" s="15" t="s">
        <v>226</v>
      </c>
      <c r="AC41" s="1"/>
      <c r="AD41" s="1"/>
      <c r="AE41" s="1"/>
      <c r="AF41" s="1"/>
      <c r="AG41" s="1"/>
      <c r="AH41" s="1"/>
      <c r="AI41" s="1"/>
      <c r="AJ41" s="1" t="str">
        <f t="shared" si="0"/>
        <v/>
      </c>
    </row>
    <row r="42" spans="1:36">
      <c r="A42" s="1"/>
      <c r="B42" s="51"/>
      <c r="C42" s="51"/>
      <c r="D42" s="51"/>
      <c r="E42" s="51"/>
      <c r="F42" s="51"/>
      <c r="G42" s="50"/>
      <c r="H42" s="50"/>
      <c r="I42" s="13" t="str">
        <f>C5</f>
        <v>きたぐに７の８</v>
      </c>
      <c r="K42" s="15" t="s">
        <v>227</v>
      </c>
      <c r="L42" s="15">
        <f>IF(L12=0,L22,0)</f>
        <v>0</v>
      </c>
      <c r="M42" s="15">
        <f>IF(AND(L12=0,M12=0),M22,0)</f>
        <v>0</v>
      </c>
      <c r="N42" s="15">
        <f>IF(AND(L12=0,M12=0),IF(N12=0,N22,0),0)</f>
        <v>0</v>
      </c>
      <c r="O42" s="15">
        <f>IF(AND(L12=0,O12=0),O22,0)</f>
        <v>0</v>
      </c>
      <c r="P42" s="15">
        <f>IF(AND(L12=0,M12=0),IF(N12=0,P22,0),0)</f>
        <v>0</v>
      </c>
      <c r="Q42" s="15">
        <f>IF(AND(L12=0,M12=0),Q22,0)</f>
        <v>0</v>
      </c>
      <c r="R42" s="15">
        <f>IF(AND(L12=0,O12=0),R22,0)</f>
        <v>0</v>
      </c>
      <c r="S42" s="15">
        <f>IF(L12=0,S22,0)</f>
        <v>0</v>
      </c>
      <c r="T42" s="15">
        <f>IF(AND(L12=0,M12=0),IF(AND(N12=0,P12=0),T22,0),0)</f>
        <v>0</v>
      </c>
      <c r="U42" s="15">
        <f>IF(L12=0,IF(M12=0,IF(N12=0,U22,0),0),0)</f>
        <v>0</v>
      </c>
      <c r="V42" s="15">
        <f>IF(L12=0,IF(M12=0,IF(Q12=0,V22,0),0),0)</f>
        <v>0</v>
      </c>
      <c r="W42" s="15">
        <f>IF(L12=0,IF(M12=0,W22,0),0)</f>
        <v>0</v>
      </c>
      <c r="X42" s="15">
        <f>IF(L12=0,IF(O12=0,IF(R12=0,X22,0),0),0)</f>
        <v>0</v>
      </c>
      <c r="Y42" s="15">
        <f>IF(L12=0,IF(O12=0,Y22,0),0)</f>
        <v>0</v>
      </c>
      <c r="Z42" s="15">
        <f>IF(AND(L12=0,S12=0),Z22,0)</f>
        <v>0</v>
      </c>
      <c r="AA42" s="15">
        <f>IF(L12=0,AA22,0)</f>
        <v>0</v>
      </c>
      <c r="AB42" s="15" t="s">
        <v>227</v>
      </c>
      <c r="AC42" s="1"/>
      <c r="AD42" s="1"/>
      <c r="AE42" s="1"/>
      <c r="AF42" s="1"/>
      <c r="AG42" s="1"/>
      <c r="AH42" s="1"/>
      <c r="AI42" s="1"/>
      <c r="AJ42" s="1" t="str">
        <f t="shared" si="0"/>
        <v/>
      </c>
    </row>
    <row r="43" spans="1:36">
      <c r="A43" t="s">
        <v>238</v>
      </c>
      <c r="K43" s="15" t="s">
        <v>228</v>
      </c>
      <c r="L43" s="15">
        <f>IF(L16=0,L23,0)</f>
        <v>0</v>
      </c>
      <c r="M43" s="15">
        <f>IF(AND(L16=0,M16=0),M23,0)</f>
        <v>0</v>
      </c>
      <c r="N43" s="15">
        <f>IF(AND(L16=0,M16=0),IF(N16=0,N23,0),0)</f>
        <v>7</v>
      </c>
      <c r="O43" s="15">
        <f>IF(AND(L16=0,O16=0),O23,0)</f>
        <v>0</v>
      </c>
      <c r="P43" s="15">
        <f>IF(L16=0,IF(M16=0,IF(N16=0,P23,0),0),0)</f>
        <v>0</v>
      </c>
      <c r="Q43" s="15">
        <f>IF(L16=0,IF(M16=0,Q23,0),0)</f>
        <v>0</v>
      </c>
      <c r="R43" s="15">
        <f>IF(L16=0,IF(O16=0,R23,0),0)</f>
        <v>0</v>
      </c>
      <c r="S43" s="15">
        <f>IF(L16=0,S23,0)</f>
        <v>0</v>
      </c>
      <c r="T43" s="15">
        <f>IF(L16=0,IF(M16=0,IF(N16=0,IF(P16=0,T23,0),0),0),0)</f>
        <v>0</v>
      </c>
      <c r="U43" s="15">
        <f>IF(L16=0,IF(M16=0,IF(N16=0,U23,0),0),0)</f>
        <v>0</v>
      </c>
      <c r="V43" s="15">
        <f>IF(L16=0,IF(M16=0,IF(Q16=0,V23,0),0),0)</f>
        <v>0</v>
      </c>
      <c r="W43" s="15">
        <f>IF(L16=0,IF(M16=0,W23,0),0)</f>
        <v>0</v>
      </c>
      <c r="X43" s="15">
        <f>IF(L16=0,IF(O16=0,IF(R16=0,X23,0),0),0)</f>
        <v>0</v>
      </c>
      <c r="Y43" s="15">
        <f>IF(L16=0,IF(O16=0,Y23,0),0)</f>
        <v>0</v>
      </c>
      <c r="Z43" s="15">
        <f>IF(L16=0,IF(S16=0,Z23,0),0)</f>
        <v>0</v>
      </c>
      <c r="AA43" s="15">
        <f>IF(L16=0,AA23,0)</f>
        <v>0</v>
      </c>
      <c r="AB43" s="15" t="s">
        <v>228</v>
      </c>
      <c r="AC43" s="1"/>
      <c r="AD43" s="1"/>
      <c r="AE43" s="1"/>
      <c r="AF43" s="1"/>
      <c r="AG43" s="1"/>
      <c r="AH43" s="1"/>
      <c r="AI43" s="1"/>
      <c r="AJ43" s="1" t="str">
        <f t="shared" si="0"/>
        <v/>
      </c>
    </row>
    <row r="44" spans="1:36">
      <c r="A44" s="16"/>
      <c r="B44" s="21"/>
      <c r="C44" s="15"/>
      <c r="D44" s="14"/>
      <c r="E44" s="40" t="str">
        <f ca="1">IF(ISNUMBER(AD23),OFFSET(AE1,AD23,0),"")</f>
        <v>ひらしげかつ</v>
      </c>
      <c r="F44" s="45"/>
      <c r="G44" s="40" t="str">
        <f ca="1">IF(ISNUMBER(AD24),OFFSET(AE1,AD24,0),"")</f>
        <v>だい２０ひらしげ</v>
      </c>
      <c r="H44" s="45"/>
      <c r="I44" s="40" t="str">
        <f ca="1">OFFSET(AE1,AD25,0)</f>
        <v>さきお</v>
      </c>
      <c r="K44" s="15" t="s">
        <v>230</v>
      </c>
      <c r="L44" s="15">
        <f>L24</f>
        <v>0</v>
      </c>
      <c r="M44" s="15">
        <f>IF(L24=0,M24,0)</f>
        <v>0</v>
      </c>
      <c r="N44" s="15">
        <f>IF(AND(L24=0,M24=0),N24,0)</f>
        <v>0</v>
      </c>
      <c r="O44" s="15">
        <f>IF(L24=0,O24,0)</f>
        <v>0</v>
      </c>
      <c r="P44" s="15">
        <f>IF(AND(L24=0,M24=0),IF(N24=0,P24,0),0)</f>
        <v>0</v>
      </c>
      <c r="Q44" s="15">
        <f>IF(AND(L24=0,M24=0),Q24,0)</f>
        <v>0</v>
      </c>
      <c r="R44" s="15">
        <f>IF(AND(L24=0,O24=0),R24,0)</f>
        <v>0</v>
      </c>
      <c r="S44" s="15">
        <f>IF(L24=0,S24,0)</f>
        <v>0</v>
      </c>
      <c r="T44" s="15">
        <f>IF(AND(L24=0,M24=0),IF(AND(N24=0,P24=0),T24,0),0)</f>
        <v>0</v>
      </c>
      <c r="U44" s="15">
        <f>IF(AND(L24=0,M24=0),IF(N14=0,U24,0),0)</f>
        <v>0</v>
      </c>
      <c r="V44" s="15">
        <f>IF(AND(L24=0,M24=0),IF(Q24=0,V24,0),0)</f>
        <v>0</v>
      </c>
      <c r="W44" s="15">
        <f>IF(AND(L12=0,M12=0),W24,0)</f>
        <v>0</v>
      </c>
      <c r="X44" s="15">
        <f>IF(AND(L24=0,O24=0),IF(R24=0,X24,0),0)</f>
        <v>0</v>
      </c>
      <c r="Y44" s="15">
        <f>IF(L24=0,IF(O24=0,Y24,0),0)</f>
        <v>0</v>
      </c>
      <c r="Z44" s="15">
        <f>IF(AND(L24=0,S24=0),Z24,0)</f>
        <v>0</v>
      </c>
      <c r="AA44" s="15">
        <f>AA24</f>
        <v>0</v>
      </c>
      <c r="AB44" s="15" t="s">
        <v>230</v>
      </c>
      <c r="AC44" s="1"/>
      <c r="AD44" s="1"/>
      <c r="AE44" s="1"/>
      <c r="AF44" s="1"/>
      <c r="AG44" s="1"/>
      <c r="AH44" s="1"/>
      <c r="AI44" s="1"/>
      <c r="AJ44" s="1" t="str">
        <f t="shared" si="0"/>
        <v/>
      </c>
    </row>
    <row r="45" spans="1:36">
      <c r="A45" s="608" t="s">
        <v>239</v>
      </c>
      <c r="B45" s="609"/>
      <c r="C45" s="13"/>
      <c r="D45" s="13" t="s">
        <v>240</v>
      </c>
      <c r="E45" s="13" t="str">
        <f ca="1">LOOKUP(E44,始祖牛ﾃﾞｰﾀ!$A$6:$A$6335,始祖牛ﾃﾞｰﾀ!$B$6:$B$6335)</f>
        <v>平茂勝</v>
      </c>
      <c r="F45" s="13" t="s">
        <v>240</v>
      </c>
      <c r="G45" s="13" t="str">
        <f ca="1">LOOKUP(G44,始祖牛ﾃﾞｰﾀ!$A$6:$A$6335,始祖牛ﾃﾞｰﾀ!$B$6:$B$6335)</f>
        <v>第２０平茂</v>
      </c>
      <c r="H45" s="13" t="s">
        <v>240</v>
      </c>
      <c r="I45" s="13" t="str">
        <f ca="1">LOOKUP(I44,始祖牛ﾃﾞｰﾀ!$A$6:$A$6335,始祖牛ﾃﾞｰﾀ!$B$6:$B$6335)</f>
        <v>幸紀雄</v>
      </c>
      <c r="K45" s="15"/>
      <c r="L45" s="14" t="str">
        <f t="shared" ref="L45:AA45" si="4">IF(SUM(L30:L44)&gt;0,L7,"")</f>
        <v/>
      </c>
      <c r="M45" s="14" t="str">
        <f t="shared" si="4"/>
        <v/>
      </c>
      <c r="N45" s="14" t="str">
        <f t="shared" si="4"/>
        <v>ひらしげかつ</v>
      </c>
      <c r="O45" s="14" t="str">
        <f t="shared" si="4"/>
        <v/>
      </c>
      <c r="P45" s="14" t="str">
        <f t="shared" si="4"/>
        <v/>
      </c>
      <c r="Q45" s="14" t="str">
        <f t="shared" si="4"/>
        <v/>
      </c>
      <c r="R45" s="14" t="str">
        <f t="shared" si="4"/>
        <v/>
      </c>
      <c r="S45" s="14" t="str">
        <f t="shared" si="4"/>
        <v/>
      </c>
      <c r="T45" s="14" t="str">
        <f t="shared" si="4"/>
        <v/>
      </c>
      <c r="U45" s="14" t="str">
        <f t="shared" si="4"/>
        <v/>
      </c>
      <c r="V45" s="14" t="str">
        <f t="shared" si="4"/>
        <v/>
      </c>
      <c r="W45" s="14" t="str">
        <f t="shared" si="4"/>
        <v/>
      </c>
      <c r="X45" s="14" t="str">
        <f t="shared" si="4"/>
        <v/>
      </c>
      <c r="Y45" s="14" t="str">
        <f t="shared" si="4"/>
        <v/>
      </c>
      <c r="Z45" s="14" t="str">
        <f t="shared" si="4"/>
        <v/>
      </c>
      <c r="AA45" s="14" t="str">
        <f t="shared" si="4"/>
        <v>だい２０ひらしげ</v>
      </c>
      <c r="AB45" s="14"/>
      <c r="AC45" s="1"/>
      <c r="AD45" s="1"/>
      <c r="AE45" s="1"/>
      <c r="AF45" s="1"/>
      <c r="AG45" s="1"/>
      <c r="AH45" s="1"/>
      <c r="AI45" s="1"/>
      <c r="AJ45" s="1" t="str">
        <f t="shared" si="0"/>
        <v/>
      </c>
    </row>
    <row r="46" spans="1:36">
      <c r="A46" s="610" t="s">
        <v>158</v>
      </c>
      <c r="B46" s="611"/>
      <c r="C46" s="13" t="s">
        <v>159</v>
      </c>
      <c r="D46" s="13"/>
      <c r="E46" s="3">
        <f ca="1">LOOKUP(E44,始祖牛ﾃﾞｰﾀ!$A$6:$A$6335,始祖牛ﾃﾞｰﾀ!$C$6:$C$6335)</f>
        <v>15.7</v>
      </c>
      <c r="F46" s="13"/>
      <c r="G46" s="3">
        <f ca="1">LOOKUP(G44,始祖牛ﾃﾞｰﾀ!$A$6:$A$6335,始祖牛ﾃﾞｰﾀ!$C$6:$C$6335)</f>
        <v>28.125</v>
      </c>
      <c r="H46" s="13"/>
      <c r="I46" s="3">
        <f ca="1">LOOKUP(I44,始祖牛ﾃﾞｰﾀ!$A$6:$A$6335,始祖牛ﾃﾞｰﾀ!$C$6:$C$6335)</f>
        <v>0</v>
      </c>
      <c r="K46" s="26" t="s">
        <v>147</v>
      </c>
      <c r="L46" s="52" t="str">
        <f>IF(L45="","",LOOKUP(L45,始祖牛ﾃﾞｰﾀ!$A$6:$A$6335,始祖牛ﾃﾞｰﾀ!$C$6:$C$6335))</f>
        <v/>
      </c>
      <c r="M46" s="52" t="str">
        <f>IF(M45="","",LOOKUP(M45,始祖牛ﾃﾞｰﾀ!$A$6:$A$6335,始祖牛ﾃﾞｰﾀ!$C$6:$C$6335))</f>
        <v/>
      </c>
      <c r="N46" s="52">
        <f>IF(N45="","",LOOKUP(N45,始祖牛ﾃﾞｰﾀ!$A$6:$A$6335,始祖牛ﾃﾞｰﾀ!$C$6:$C$6335))</f>
        <v>15.7</v>
      </c>
      <c r="O46" s="52" t="str">
        <f>IF(O45="","",LOOKUP(O45,始祖牛ﾃﾞｰﾀ!$A$6:$A$6335,始祖牛ﾃﾞｰﾀ!$C$6:$C$6335))</f>
        <v/>
      </c>
      <c r="P46" s="52" t="str">
        <f>IF(P45="","",LOOKUP(P45,始祖牛ﾃﾞｰﾀ!$A$6:$A$6335,始祖牛ﾃﾞｰﾀ!$C$6:$C$6335))</f>
        <v/>
      </c>
      <c r="Q46" s="52" t="str">
        <f>IF(Q45="","",LOOKUP(Q45,始祖牛ﾃﾞｰﾀ!$A$6:$A$6335,始祖牛ﾃﾞｰﾀ!$C$6:$C$6335))</f>
        <v/>
      </c>
      <c r="R46" s="52" t="str">
        <f>IF(R45="","",LOOKUP(R45,始祖牛ﾃﾞｰﾀ!$A$6:$A$6335,始祖牛ﾃﾞｰﾀ!$C$6:$C$6335))</f>
        <v/>
      </c>
      <c r="S46" s="52" t="str">
        <f>IF(S45="","",LOOKUP(S45,始祖牛ﾃﾞｰﾀ!$A$6:$A$6335,始祖牛ﾃﾞｰﾀ!$C$6:$C$6335))</f>
        <v/>
      </c>
      <c r="T46" s="52" t="str">
        <f>IF(T45="","",LOOKUP(T45,始祖牛ﾃﾞｰﾀ!$A$6:$A$6335,始祖牛ﾃﾞｰﾀ!$C$6:$C$6335))</f>
        <v/>
      </c>
      <c r="U46" s="52" t="str">
        <f>IF(U45="","",LOOKUP(U45,始祖牛ﾃﾞｰﾀ!$A$6:$A$6335,始祖牛ﾃﾞｰﾀ!$C$6:$C$6335))</f>
        <v/>
      </c>
      <c r="V46" s="52" t="str">
        <f>IF(V45="","",LOOKUP(V45,始祖牛ﾃﾞｰﾀ!$A$6:$A$6335,始祖牛ﾃﾞｰﾀ!$C$6:$C$6335))</f>
        <v/>
      </c>
      <c r="W46" s="52" t="str">
        <f>IF(W45="","",LOOKUP(W45,始祖牛ﾃﾞｰﾀ!$A$6:$A$6335,始祖牛ﾃﾞｰﾀ!$C$6:$C$6335))</f>
        <v/>
      </c>
      <c r="X46" s="52" t="str">
        <f>IF(X45="","",LOOKUP(X45,始祖牛ﾃﾞｰﾀ!$A$6:$A$6335,始祖牛ﾃﾞｰﾀ!$C$6:$C$6335))</f>
        <v/>
      </c>
      <c r="Y46" s="52" t="str">
        <f>IF(Y45="","",LOOKUP(Y45,始祖牛ﾃﾞｰﾀ!$A$6:$A$6335,始祖牛ﾃﾞｰﾀ!$C$6:$C$6335))</f>
        <v/>
      </c>
      <c r="Z46" s="52" t="str">
        <f>IF(Z45="","",LOOKUP(Z45,始祖牛ﾃﾞｰﾀ!$A$6:$A$6335,始祖牛ﾃﾞｰﾀ!$C$6:$C$6335))</f>
        <v/>
      </c>
      <c r="AA46" s="52">
        <f>IF(AA45="","",LOOKUP(AA45,始祖牛ﾃﾞｰﾀ!$A$6:$A$6335,始祖牛ﾃﾞｰﾀ!$C$6:$C$6335))</f>
        <v>28.125</v>
      </c>
      <c r="AB46" s="53"/>
      <c r="AE46" s="1"/>
      <c r="AF46" s="1"/>
      <c r="AG46" s="1"/>
      <c r="AH46" s="1"/>
      <c r="AI46" s="1"/>
      <c r="AJ46" s="1" t="str">
        <f t="shared" si="0"/>
        <v/>
      </c>
    </row>
    <row r="47" spans="1:36">
      <c r="A47" s="10" t="s">
        <v>241</v>
      </c>
      <c r="B47" s="23" t="s">
        <v>242</v>
      </c>
      <c r="C47" s="19">
        <v>25</v>
      </c>
      <c r="D47" s="19">
        <f ca="1">(SUMIF(L45:AA45,E44,L47:AA47))/2</f>
        <v>0</v>
      </c>
      <c r="E47" s="14">
        <f ca="1">C47*D47*(1+E46/100)</f>
        <v>0</v>
      </c>
      <c r="F47" s="19">
        <f ca="1">(SUMIF(L45:AA45,G44,L47:AA47))/2</f>
        <v>0</v>
      </c>
      <c r="G47" s="14">
        <f ca="1">C47*F47*(1+G46/100)</f>
        <v>0</v>
      </c>
      <c r="H47" s="19">
        <f ca="1">(SUMIF(L45:AA45,I44,L47:AA47))/2</f>
        <v>0</v>
      </c>
      <c r="I47" s="14">
        <f ca="1">C47*H47*(1+I46/100)</f>
        <v>0</v>
      </c>
      <c r="K47" s="39" t="s">
        <v>148</v>
      </c>
      <c r="L47" s="38">
        <f t="shared" ref="L47:AA47" si="5">SUMIF(L30:L45,2,L30:L45)</f>
        <v>0</v>
      </c>
      <c r="M47" s="38">
        <f t="shared" si="5"/>
        <v>0</v>
      </c>
      <c r="N47" s="38">
        <f t="shared" si="5"/>
        <v>0</v>
      </c>
      <c r="O47" s="38">
        <f t="shared" si="5"/>
        <v>0</v>
      </c>
      <c r="P47" s="38">
        <f t="shared" si="5"/>
        <v>0</v>
      </c>
      <c r="Q47" s="38">
        <f t="shared" si="5"/>
        <v>0</v>
      </c>
      <c r="R47" s="38">
        <f t="shared" si="5"/>
        <v>0</v>
      </c>
      <c r="S47" s="38">
        <f t="shared" si="5"/>
        <v>0</v>
      </c>
      <c r="T47" s="38">
        <f t="shared" si="5"/>
        <v>0</v>
      </c>
      <c r="U47" s="38">
        <f t="shared" si="5"/>
        <v>0</v>
      </c>
      <c r="V47" s="38">
        <f t="shared" si="5"/>
        <v>0</v>
      </c>
      <c r="W47" s="38">
        <f t="shared" si="5"/>
        <v>0</v>
      </c>
      <c r="X47" s="38">
        <f t="shared" si="5"/>
        <v>0</v>
      </c>
      <c r="Y47" s="38">
        <f t="shared" si="5"/>
        <v>0</v>
      </c>
      <c r="Z47" s="38">
        <f t="shared" si="5"/>
        <v>0</v>
      </c>
      <c r="AA47" s="38">
        <f t="shared" si="5"/>
        <v>0</v>
      </c>
      <c r="AB47" s="38"/>
      <c r="AE47" s="1"/>
      <c r="AF47" s="1"/>
      <c r="AG47" s="1"/>
      <c r="AH47" s="1"/>
      <c r="AI47" s="1"/>
      <c r="AJ47" s="1" t="str">
        <f t="shared" si="0"/>
        <v/>
      </c>
    </row>
    <row r="48" spans="1:36">
      <c r="A48" s="10" t="s">
        <v>241</v>
      </c>
      <c r="B48" s="23" t="s">
        <v>243</v>
      </c>
      <c r="C48" s="19">
        <f t="shared" ref="C48:C54" si="6">C47/2</f>
        <v>12.5</v>
      </c>
      <c r="D48" s="19">
        <f ca="1">(SUMIF(L45:AA45,E44,L48:AA48))/3</f>
        <v>0</v>
      </c>
      <c r="E48" s="14">
        <f ca="1">C48*D48*(1+E46/100)</f>
        <v>0</v>
      </c>
      <c r="F48" s="19">
        <f ca="1">(SUMIF(L45:AA45,G44,L48:AA48))/3</f>
        <v>0</v>
      </c>
      <c r="G48" s="14">
        <f ca="1">C48*F48*(1+G46/100)</f>
        <v>0</v>
      </c>
      <c r="H48" s="19">
        <f ca="1">(SUMIF(L45:AA45,I44,L48:AA48))/3</f>
        <v>0</v>
      </c>
      <c r="I48" s="14">
        <f ca="1">C48*H48*(1+I46/100)</f>
        <v>0</v>
      </c>
      <c r="K48" s="26" t="s">
        <v>156</v>
      </c>
      <c r="L48" s="24">
        <f t="shared" ref="L48:AA48" si="7">SUMIF(L30:L45,3,L30:L45)</f>
        <v>0</v>
      </c>
      <c r="M48" s="24">
        <f t="shared" si="7"/>
        <v>0</v>
      </c>
      <c r="N48" s="24">
        <f t="shared" si="7"/>
        <v>0</v>
      </c>
      <c r="O48" s="24">
        <f t="shared" si="7"/>
        <v>0</v>
      </c>
      <c r="P48" s="24">
        <f t="shared" si="7"/>
        <v>0</v>
      </c>
      <c r="Q48" s="24">
        <f t="shared" si="7"/>
        <v>0</v>
      </c>
      <c r="R48" s="24">
        <f t="shared" si="7"/>
        <v>0</v>
      </c>
      <c r="S48" s="24">
        <f t="shared" si="7"/>
        <v>0</v>
      </c>
      <c r="T48" s="24">
        <f t="shared" si="7"/>
        <v>0</v>
      </c>
      <c r="U48" s="24">
        <f t="shared" si="7"/>
        <v>0</v>
      </c>
      <c r="V48" s="24">
        <f t="shared" si="7"/>
        <v>0</v>
      </c>
      <c r="W48" s="24">
        <f t="shared" si="7"/>
        <v>0</v>
      </c>
      <c r="X48" s="24">
        <f t="shared" si="7"/>
        <v>0</v>
      </c>
      <c r="Y48" s="24">
        <f t="shared" si="7"/>
        <v>0</v>
      </c>
      <c r="Z48" s="24">
        <f t="shared" si="7"/>
        <v>0</v>
      </c>
      <c r="AA48" s="24">
        <f t="shared" si="7"/>
        <v>0</v>
      </c>
      <c r="AB48" s="24"/>
      <c r="AE48" s="1"/>
      <c r="AF48" s="1"/>
      <c r="AG48" s="1"/>
      <c r="AH48" s="1"/>
      <c r="AI48" s="1"/>
      <c r="AJ48" s="1" t="str">
        <f t="shared" si="0"/>
        <v/>
      </c>
    </row>
    <row r="49" spans="1:36">
      <c r="A49" s="10" t="s">
        <v>241</v>
      </c>
      <c r="B49" s="23" t="s">
        <v>244</v>
      </c>
      <c r="C49" s="19">
        <f t="shared" si="6"/>
        <v>6.25</v>
      </c>
      <c r="D49" s="19">
        <f ca="1">(SUMIF(L45:AA45,E44,L49:AA49))/4</f>
        <v>0</v>
      </c>
      <c r="E49" s="14">
        <f ca="1">C49*D49*(1+E46/100)</f>
        <v>0</v>
      </c>
      <c r="F49" s="19">
        <f ca="1">(SUMIF(L45:AA45,G44,L49:AA49))/4</f>
        <v>0</v>
      </c>
      <c r="G49" s="14">
        <f ca="1">C49*F49*(1+G46/100)</f>
        <v>0</v>
      </c>
      <c r="H49" s="19">
        <f ca="1">(SUMIF(L45:AA45,I44,L49:AA49))/4</f>
        <v>0</v>
      </c>
      <c r="I49" s="14">
        <f ca="1">C49*H49*(1+I46/100)</f>
        <v>0</v>
      </c>
      <c r="K49" s="26" t="s">
        <v>157</v>
      </c>
      <c r="L49" s="24">
        <f t="shared" ref="L49:AA49" si="8">SUMIF(L30:L45,4,L30:L45)</f>
        <v>0</v>
      </c>
      <c r="M49" s="24">
        <f t="shared" si="8"/>
        <v>0</v>
      </c>
      <c r="N49" s="24">
        <f t="shared" si="8"/>
        <v>0</v>
      </c>
      <c r="O49" s="24">
        <f t="shared" si="8"/>
        <v>0</v>
      </c>
      <c r="P49" s="24">
        <f t="shared" si="8"/>
        <v>0</v>
      </c>
      <c r="Q49" s="24">
        <f t="shared" si="8"/>
        <v>0</v>
      </c>
      <c r="R49" s="24">
        <f t="shared" si="8"/>
        <v>0</v>
      </c>
      <c r="S49" s="24">
        <f t="shared" si="8"/>
        <v>0</v>
      </c>
      <c r="T49" s="24">
        <f t="shared" si="8"/>
        <v>0</v>
      </c>
      <c r="U49" s="24">
        <f t="shared" si="8"/>
        <v>0</v>
      </c>
      <c r="V49" s="24">
        <f t="shared" si="8"/>
        <v>0</v>
      </c>
      <c r="W49" s="24">
        <f t="shared" si="8"/>
        <v>0</v>
      </c>
      <c r="X49" s="24">
        <f t="shared" si="8"/>
        <v>0</v>
      </c>
      <c r="Y49" s="24">
        <f t="shared" si="8"/>
        <v>0</v>
      </c>
      <c r="Z49" s="24">
        <f t="shared" si="8"/>
        <v>0</v>
      </c>
      <c r="AA49" s="24">
        <f t="shared" si="8"/>
        <v>0</v>
      </c>
      <c r="AB49" s="24"/>
      <c r="AE49" s="1"/>
      <c r="AF49" s="1"/>
      <c r="AG49" s="1"/>
      <c r="AH49" s="1"/>
      <c r="AI49" s="1"/>
      <c r="AJ49" s="1" t="str">
        <f t="shared" si="0"/>
        <v/>
      </c>
    </row>
    <row r="50" spans="1:36">
      <c r="A50" s="10" t="s">
        <v>241</v>
      </c>
      <c r="B50" s="23" t="s">
        <v>245</v>
      </c>
      <c r="C50" s="19">
        <f t="shared" si="6"/>
        <v>3.125</v>
      </c>
      <c r="D50" s="19">
        <f ca="1">(SUMIF(L45:AA45,E44,L50:AA50))/5</f>
        <v>0</v>
      </c>
      <c r="E50" s="14">
        <f ca="1">C50*D50*(1+E46/100)</f>
        <v>0</v>
      </c>
      <c r="F50" s="19">
        <f ca="1">(SUMIF(L45:AA45,G44,L50:AA50))/5</f>
        <v>0</v>
      </c>
      <c r="G50" s="14">
        <f ca="1">C50*F50*(1+G46/100)</f>
        <v>0</v>
      </c>
      <c r="H50" s="19">
        <f ca="1">(SUMIF(L45:AA45,I44,L50:AA50))/5</f>
        <v>0</v>
      </c>
      <c r="I50" s="14">
        <f ca="1">C50*H50*(1+I46/100)</f>
        <v>0</v>
      </c>
      <c r="K50" s="26" t="s">
        <v>160</v>
      </c>
      <c r="L50" s="24">
        <f t="shared" ref="L50:AA50" si="9">SUMIF(L30:L45,5,L30:L45)</f>
        <v>0</v>
      </c>
      <c r="M50" s="24">
        <f t="shared" si="9"/>
        <v>0</v>
      </c>
      <c r="N50" s="24">
        <f t="shared" si="9"/>
        <v>0</v>
      </c>
      <c r="O50" s="24">
        <f t="shared" si="9"/>
        <v>0</v>
      </c>
      <c r="P50" s="24">
        <f t="shared" si="9"/>
        <v>0</v>
      </c>
      <c r="Q50" s="24">
        <f t="shared" si="9"/>
        <v>0</v>
      </c>
      <c r="R50" s="24">
        <f t="shared" si="9"/>
        <v>0</v>
      </c>
      <c r="S50" s="24">
        <f t="shared" si="9"/>
        <v>0</v>
      </c>
      <c r="T50" s="24">
        <f t="shared" si="9"/>
        <v>0</v>
      </c>
      <c r="U50" s="24">
        <f t="shared" si="9"/>
        <v>0</v>
      </c>
      <c r="V50" s="24">
        <f t="shared" si="9"/>
        <v>0</v>
      </c>
      <c r="W50" s="24">
        <f t="shared" si="9"/>
        <v>0</v>
      </c>
      <c r="X50" s="24">
        <f t="shared" si="9"/>
        <v>0</v>
      </c>
      <c r="Y50" s="24">
        <f t="shared" si="9"/>
        <v>0</v>
      </c>
      <c r="Z50" s="24">
        <f t="shared" si="9"/>
        <v>0</v>
      </c>
      <c r="AA50" s="24">
        <f t="shared" si="9"/>
        <v>0</v>
      </c>
      <c r="AB50" s="24"/>
      <c r="AE50" s="1"/>
      <c r="AF50" s="1"/>
      <c r="AG50" s="1"/>
      <c r="AH50" s="1"/>
      <c r="AI50" s="1"/>
      <c r="AJ50" s="1" t="str">
        <f t="shared" si="0"/>
        <v/>
      </c>
    </row>
    <row r="51" spans="1:36">
      <c r="A51" s="10" t="s">
        <v>241</v>
      </c>
      <c r="B51" s="23" t="s">
        <v>246</v>
      </c>
      <c r="C51" s="19">
        <f t="shared" si="6"/>
        <v>1.5625</v>
      </c>
      <c r="D51" s="19">
        <f ca="1">(SUMIF(L45:AA45,E44,L51:AA51))/6</f>
        <v>0</v>
      </c>
      <c r="E51" s="14">
        <f ca="1">C51*D51*(1+E46/100)</f>
        <v>0</v>
      </c>
      <c r="F51" s="19">
        <f ca="1">(SUMIF(L45:AA45,G44,L51:AA51))/6</f>
        <v>0</v>
      </c>
      <c r="G51" s="14">
        <f ca="1">C51*F51*(1+G46/100)</f>
        <v>0</v>
      </c>
      <c r="H51" s="19">
        <f ca="1">(SUMIF(L45:AA45,I44,L51:AA51))/6</f>
        <v>0</v>
      </c>
      <c r="I51" s="14">
        <f ca="1">C51*H51*(1+I46/100)</f>
        <v>0</v>
      </c>
      <c r="K51" s="26" t="s">
        <v>162</v>
      </c>
      <c r="L51" s="24">
        <f t="shared" ref="L51:AA51" si="10">SUMIF(L30:L45,6,L30:L45)</f>
        <v>0</v>
      </c>
      <c r="M51" s="24">
        <f t="shared" si="10"/>
        <v>0</v>
      </c>
      <c r="N51" s="24">
        <f t="shared" si="10"/>
        <v>0</v>
      </c>
      <c r="O51" s="24">
        <f t="shared" si="10"/>
        <v>0</v>
      </c>
      <c r="P51" s="24">
        <f t="shared" si="10"/>
        <v>0</v>
      </c>
      <c r="Q51" s="24">
        <f t="shared" si="10"/>
        <v>0</v>
      </c>
      <c r="R51" s="24">
        <f t="shared" si="10"/>
        <v>0</v>
      </c>
      <c r="S51" s="24">
        <f t="shared" si="10"/>
        <v>0</v>
      </c>
      <c r="T51" s="24">
        <f t="shared" si="10"/>
        <v>0</v>
      </c>
      <c r="U51" s="24">
        <f t="shared" si="10"/>
        <v>0</v>
      </c>
      <c r="V51" s="24">
        <f t="shared" si="10"/>
        <v>0</v>
      </c>
      <c r="W51" s="24">
        <f t="shared" si="10"/>
        <v>0</v>
      </c>
      <c r="X51" s="24">
        <f t="shared" si="10"/>
        <v>0</v>
      </c>
      <c r="Y51" s="24">
        <f t="shared" si="10"/>
        <v>0</v>
      </c>
      <c r="Z51" s="24">
        <f t="shared" si="10"/>
        <v>0</v>
      </c>
      <c r="AA51" s="24">
        <f t="shared" si="10"/>
        <v>0</v>
      </c>
      <c r="AB51" s="24"/>
      <c r="AE51" s="1"/>
      <c r="AF51" s="1"/>
      <c r="AG51" s="1"/>
      <c r="AH51" s="1"/>
      <c r="AI51" s="1"/>
      <c r="AJ51" s="1" t="str">
        <f t="shared" si="0"/>
        <v/>
      </c>
    </row>
    <row r="52" spans="1:36">
      <c r="A52" s="10" t="s">
        <v>241</v>
      </c>
      <c r="B52" s="23" t="s">
        <v>247</v>
      </c>
      <c r="C52" s="19">
        <f t="shared" si="6"/>
        <v>0.78125</v>
      </c>
      <c r="D52" s="19">
        <f ca="1">(SUMIF(L45:AA45,E44,L52:AA52))/7</f>
        <v>1</v>
      </c>
      <c r="E52" s="14">
        <f ca="1">C52*D52*(1+E46/100)</f>
        <v>0.90390625000000002</v>
      </c>
      <c r="F52" s="19">
        <f ca="1">(SUMIF(L45:AA45,G44,L52:AA52))/7</f>
        <v>0</v>
      </c>
      <c r="G52" s="14">
        <f ca="1">C52*F52*(1+G46/100)</f>
        <v>0</v>
      </c>
      <c r="H52" s="19">
        <f ca="1">(SUMIF(L45:AA45,I44,L52:AA52))/7</f>
        <v>0</v>
      </c>
      <c r="I52" s="14">
        <f ca="1">C52*H52*(1+I46/100)</f>
        <v>0</v>
      </c>
      <c r="K52" s="26" t="s">
        <v>164</v>
      </c>
      <c r="L52" s="24">
        <f t="shared" ref="L52:AA52" si="11">SUMIF(L30:L45,7,L30:L45)</f>
        <v>0</v>
      </c>
      <c r="M52" s="24">
        <f t="shared" si="11"/>
        <v>0</v>
      </c>
      <c r="N52" s="24">
        <f t="shared" si="11"/>
        <v>7</v>
      </c>
      <c r="O52" s="24">
        <f t="shared" si="11"/>
        <v>0</v>
      </c>
      <c r="P52" s="24">
        <f t="shared" si="11"/>
        <v>0</v>
      </c>
      <c r="Q52" s="24">
        <f t="shared" si="11"/>
        <v>0</v>
      </c>
      <c r="R52" s="24">
        <f t="shared" si="11"/>
        <v>0</v>
      </c>
      <c r="S52" s="24">
        <f t="shared" si="11"/>
        <v>0</v>
      </c>
      <c r="T52" s="24">
        <f t="shared" si="11"/>
        <v>0</v>
      </c>
      <c r="U52" s="24">
        <f t="shared" si="11"/>
        <v>0</v>
      </c>
      <c r="V52" s="24">
        <f t="shared" si="11"/>
        <v>0</v>
      </c>
      <c r="W52" s="24">
        <f t="shared" si="11"/>
        <v>0</v>
      </c>
      <c r="X52" s="24">
        <f t="shared" si="11"/>
        <v>0</v>
      </c>
      <c r="Y52" s="24">
        <f t="shared" si="11"/>
        <v>0</v>
      </c>
      <c r="Z52" s="24">
        <f t="shared" si="11"/>
        <v>0</v>
      </c>
      <c r="AA52" s="24">
        <f t="shared" si="11"/>
        <v>0</v>
      </c>
      <c r="AB52" s="24"/>
      <c r="AE52" s="1"/>
      <c r="AF52" s="1"/>
      <c r="AG52" s="1"/>
      <c r="AH52" s="1"/>
      <c r="AI52" s="1"/>
      <c r="AJ52" s="1" t="str">
        <f t="shared" si="0"/>
        <v/>
      </c>
    </row>
    <row r="53" spans="1:36">
      <c r="A53" s="10" t="s">
        <v>241</v>
      </c>
      <c r="B53" s="23" t="s">
        <v>248</v>
      </c>
      <c r="C53" s="19">
        <f t="shared" si="6"/>
        <v>0.390625</v>
      </c>
      <c r="D53" s="19">
        <f ca="1">(SUMIF(L45:AA45,E44,L53:AA53))/8</f>
        <v>0</v>
      </c>
      <c r="E53" s="14">
        <f ca="1">C53*D53*(1+E46/100)</f>
        <v>0</v>
      </c>
      <c r="F53" s="19">
        <f ca="1">(SUMIF(L45:AA45,G44,L53:AA53))/8</f>
        <v>0</v>
      </c>
      <c r="G53" s="14">
        <f ca="1">C53*F53*(1+G46/100)</f>
        <v>0</v>
      </c>
      <c r="H53" s="19">
        <f ca="1">(SUMIF(L45:AA45,I44,L53:AA53))/8</f>
        <v>0</v>
      </c>
      <c r="I53" s="14">
        <f ca="1">C53*H53*(1+I46/100)</f>
        <v>0</v>
      </c>
      <c r="K53" s="26" t="s">
        <v>166</v>
      </c>
      <c r="L53" s="24">
        <f t="shared" ref="L53:AA53" si="12">SUMIF(L30:L45,8,L30:L45)</f>
        <v>0</v>
      </c>
      <c r="M53" s="24">
        <f t="shared" si="12"/>
        <v>0</v>
      </c>
      <c r="N53" s="24">
        <f t="shared" si="12"/>
        <v>0</v>
      </c>
      <c r="O53" s="24">
        <f t="shared" si="12"/>
        <v>0</v>
      </c>
      <c r="P53" s="24">
        <f t="shared" si="12"/>
        <v>0</v>
      </c>
      <c r="Q53" s="24">
        <f t="shared" si="12"/>
        <v>0</v>
      </c>
      <c r="R53" s="24">
        <f t="shared" si="12"/>
        <v>0</v>
      </c>
      <c r="S53" s="24">
        <f t="shared" si="12"/>
        <v>0</v>
      </c>
      <c r="T53" s="24">
        <f t="shared" si="12"/>
        <v>0</v>
      </c>
      <c r="U53" s="24">
        <f t="shared" si="12"/>
        <v>0</v>
      </c>
      <c r="V53" s="24">
        <f t="shared" si="12"/>
        <v>0</v>
      </c>
      <c r="W53" s="24">
        <f t="shared" si="12"/>
        <v>0</v>
      </c>
      <c r="X53" s="24">
        <f t="shared" si="12"/>
        <v>0</v>
      </c>
      <c r="Y53" s="24">
        <f t="shared" si="12"/>
        <v>0</v>
      </c>
      <c r="Z53" s="24">
        <f t="shared" si="12"/>
        <v>0</v>
      </c>
      <c r="AA53" s="24">
        <f t="shared" si="12"/>
        <v>0</v>
      </c>
      <c r="AB53" s="24"/>
      <c r="AE53" s="1"/>
      <c r="AF53" s="1"/>
      <c r="AG53" s="1"/>
      <c r="AH53" s="1"/>
      <c r="AI53" s="1"/>
      <c r="AJ53" s="1" t="str">
        <f t="shared" si="0"/>
        <v/>
      </c>
    </row>
    <row r="54" spans="1:36">
      <c r="A54" s="10" t="s">
        <v>241</v>
      </c>
      <c r="B54" s="23" t="s">
        <v>249</v>
      </c>
      <c r="C54" s="19">
        <f t="shared" si="6"/>
        <v>0.1953125</v>
      </c>
      <c r="D54" s="19">
        <f ca="1">(SUMIF(L45:AA45,E44,L54:AA54))/9</f>
        <v>0</v>
      </c>
      <c r="E54" s="14">
        <f ca="1">C54*D54*(1+E46/100)</f>
        <v>0</v>
      </c>
      <c r="F54" s="19">
        <f ca="1">(SUMIF(L45:AA45,G44,L54:AA54))/9</f>
        <v>1</v>
      </c>
      <c r="G54" s="14">
        <f ca="1">C54*F54*(1+G46/100)</f>
        <v>0.250244140625</v>
      </c>
      <c r="H54" s="19">
        <f ca="1">(SUMIF(L45:AA45,I44,L54:AA54))/9</f>
        <v>0</v>
      </c>
      <c r="I54" s="14">
        <f ca="1">C54*H54*(1+I46/100)</f>
        <v>0</v>
      </c>
      <c r="K54" s="26" t="s">
        <v>168</v>
      </c>
      <c r="L54" s="24">
        <f t="shared" ref="L54:AA54" si="13">SUMIF(L30:L45,9,L30:L45)</f>
        <v>0</v>
      </c>
      <c r="M54" s="24">
        <f t="shared" si="13"/>
        <v>0</v>
      </c>
      <c r="N54" s="24">
        <f t="shared" si="13"/>
        <v>0</v>
      </c>
      <c r="O54" s="24">
        <f t="shared" si="13"/>
        <v>0</v>
      </c>
      <c r="P54" s="24">
        <f t="shared" si="13"/>
        <v>0</v>
      </c>
      <c r="Q54" s="24">
        <f t="shared" si="13"/>
        <v>0</v>
      </c>
      <c r="R54" s="24">
        <f t="shared" si="13"/>
        <v>0</v>
      </c>
      <c r="S54" s="24">
        <f t="shared" si="13"/>
        <v>0</v>
      </c>
      <c r="T54" s="24">
        <f t="shared" si="13"/>
        <v>0</v>
      </c>
      <c r="U54" s="24">
        <f t="shared" si="13"/>
        <v>0</v>
      </c>
      <c r="V54" s="24">
        <f t="shared" si="13"/>
        <v>0</v>
      </c>
      <c r="W54" s="24">
        <f t="shared" si="13"/>
        <v>0</v>
      </c>
      <c r="X54" s="24">
        <f t="shared" si="13"/>
        <v>0</v>
      </c>
      <c r="Y54" s="24">
        <f t="shared" si="13"/>
        <v>0</v>
      </c>
      <c r="Z54" s="24">
        <f t="shared" si="13"/>
        <v>0</v>
      </c>
      <c r="AA54" s="24">
        <f t="shared" si="13"/>
        <v>9</v>
      </c>
      <c r="AB54" s="24"/>
      <c r="AE54" s="1"/>
      <c r="AF54" s="1"/>
      <c r="AG54" s="1"/>
      <c r="AH54" s="1"/>
      <c r="AI54" s="1"/>
      <c r="AJ54" s="1" t="str">
        <f t="shared" si="0"/>
        <v/>
      </c>
    </row>
    <row r="55" spans="1:36">
      <c r="A55" s="8"/>
      <c r="B55" s="8"/>
      <c r="C55" s="14" t="s">
        <v>250</v>
      </c>
      <c r="D55" s="14" t="s">
        <v>151</v>
      </c>
      <c r="E55" s="14">
        <f ca="1">SUM(E47:E54)</f>
        <v>0.90390625000000002</v>
      </c>
      <c r="F55" s="14" t="s">
        <v>152</v>
      </c>
      <c r="G55" s="14">
        <f ca="1">SUM(G47:G54)</f>
        <v>0.250244140625</v>
      </c>
      <c r="H55" s="14" t="s">
        <v>153</v>
      </c>
      <c r="I55" s="14">
        <f ca="1">SUM(I47:I54)</f>
        <v>0</v>
      </c>
      <c r="K55" s="33" t="s">
        <v>174</v>
      </c>
      <c r="L55" s="60" t="str">
        <f>IF(L45="","",((L47*C47)/2+(L48*C48)/3+(L49*C49)/4+(L50*C50)/5+(L51*C51)/6+(L52*C52)/7+(L53*C53/8)+(L54*C54)/9)*(1+L46/100)/100)</f>
        <v/>
      </c>
      <c r="M55" s="60" t="str">
        <f>IF(M45="","",((M47*C47)/2+(M48*C48)/3+(M49*C49)/4+(M50*C50)/5+(M51*C51)/6+(M52*C52)/7+(M53*C53/8)+(M54*C54)/9)*(1+M46/100)/100)</f>
        <v/>
      </c>
      <c r="N55" s="60">
        <f>IF(N45="","",((N47*C47)/2+(N48*C48)/3+(N49*C49)/4+(N50*C50)/5+(N51*C51)/6+(N52*C52)/7+(N53*C53/8)+(N54*C54)/9)*(1+N46/100)/100)</f>
        <v>9.0390625000000002E-3</v>
      </c>
      <c r="O55" s="60" t="str">
        <f>IF(O45="","",((O47*C47)/2+(O48*C48)/3+(O49*C49)/4+(O50*C50)/5+(O51*C51)/6+(O52*C52)/7+(O53*C53/8)+(O54*C54)/9)*(1+O46/100)/100)</f>
        <v/>
      </c>
      <c r="P55" s="60" t="str">
        <f>IF(P45="","",((P47*C47)/2+(P48*C48)/3+(P49*C49)/4+(P50*C50)/5+(P51*C51)/6+(P52*C52)/7+(P53*C53/8)+(P54*C54)/9)*(1+P46/100)/100)</f>
        <v/>
      </c>
      <c r="Q55" s="60" t="str">
        <f>IF(Q45="","",((Q47*C47)/2+(Q48*C48)/3+(Q49*C49)/4+(Q50*C50)/5+(Q51*C51)/6+(Q52*C52)/7+(Q53*C53/8)+(Q54*C54)/9)*(1+Q46/100)/100)</f>
        <v/>
      </c>
      <c r="R55" s="60" t="str">
        <f>IF(R45="","",((R47*C47)/2+(R48*C48)/3+(R49*C49)/4+(R50*C50)/5+(R51*C51)/6+(R52*C52)/7+(R53*C53/8)+(R54*C54)/9)*(1+R46/100)/100)</f>
        <v/>
      </c>
      <c r="S55" s="60" t="str">
        <f>IF(S45="","",((S47*C47)/2+(S48*C48)/3+(S49*C49)/4+(S50*C50)/5+(S51*C51)/6+(S52*C52)/7+(S53*C53/8)+(S54*C54)/9)*(1+S46/100)/100)</f>
        <v/>
      </c>
      <c r="T55" s="60" t="str">
        <f>IF(T45="","",((T47*C47)/2+(T48*C48)/3+(T49*C49)/4+(T50*C50)/5+(T51*C51)/6+(T52*C52)/7+(T53*C53/8)+(T54*C54)/9)*(1+T46/100)/100)</f>
        <v/>
      </c>
      <c r="U55" s="60" t="str">
        <f>IF(U45="","",((U47*C47)/2+(U48*C48)/3+(U49*C49)/4+(U50*C50)/5+(U51*C51)/6+(U52*C52)/7+(U53*C53/8)+(U54*C54)/9)*(1+U46/100)/100)</f>
        <v/>
      </c>
      <c r="V55" s="60" t="str">
        <f>IF(V45="","",((V47*C47)/2+(V48*C48)/3+(V49*C49)/4+(V50*C50)/5+(V51*C51)/6+(V52*C52)/7+(V53*C53/8)+(V54*C54)/9)*(1+V46/100)/100)</f>
        <v/>
      </c>
      <c r="W55" s="60" t="str">
        <f>IF(W45="","",((W47*C47)/2+(W48*C48)/3+(W49*C49)/4+(W50*C50)/5+(W51*C51)/6+(W52*C52)/7+(W53*C53/8)+(W54*C54)/9)*(1+W46/100)/100)</f>
        <v/>
      </c>
      <c r="X55" s="60" t="str">
        <f>IF(X45="","",((X47*C47)/2+(X48*C48)/3+(X49*C49)/4+(X50*C50)/5+(X51*C51)/6+(X52*C52)/7+(X53*C53/8)+(X54*C54)/9)*(1+X46/100)/100)</f>
        <v/>
      </c>
      <c r="Y55" s="60" t="str">
        <f>IF(Y45="","",((Y47*C47)/2+(Y48*C48)/3+(Y49*C49)/4+(Y50*C50)/5+(Y51*C51)/6+(Y52*C52)/7+(Y53*C53/8)+(Y54*C54)/9)*(1+Y46/100)/100)</f>
        <v/>
      </c>
      <c r="Z55" s="60" t="str">
        <f>IF(Z45="","",((Z47*C47)/2+(Z48*C48)/3+(Z49*C49)/4+(Z50*C50)/5+(Z51*C51)/6+(Z52*C52)/7+(Z53*C53/8)+(Z54*C54)/9)*(1+Z46/100)/100)</f>
        <v/>
      </c>
      <c r="AA55" s="60">
        <f>IF(AA45="","",((AA47*C47)/2+(AA48*C48)/3+(AA49*C49)/4+(AA50*C50)/5+(AA51*C51)/6+(AA52*C52)/7+(AA53*C53/8)+(AA54*C54)/9)*(1+AA46/100)/100)</f>
        <v>2.50244140625E-3</v>
      </c>
      <c r="AB55" s="60"/>
      <c r="AE55" s="1"/>
      <c r="AF55" s="1"/>
      <c r="AG55" s="1"/>
      <c r="AH55" s="1"/>
      <c r="AI55" s="1"/>
      <c r="AJ55" s="1" t="str">
        <f t="shared" si="0"/>
        <v/>
      </c>
    </row>
    <row r="56" spans="1:36">
      <c r="A56" s="8"/>
      <c r="B56" s="8"/>
      <c r="C56" s="11"/>
      <c r="D56" s="11"/>
      <c r="E56" s="11">
        <f ca="1">IF(ISNUMBER(E55),E55,0)</f>
        <v>0.90390625000000002</v>
      </c>
      <c r="F56" s="20"/>
      <c r="G56" s="11">
        <f ca="1">IF(ISNUMBER(G55),G55,0)</f>
        <v>0.250244140625</v>
      </c>
      <c r="H56" s="12"/>
      <c r="I56" s="12">
        <f ca="1">IF(ISNUMBER(I55),I55,0)</f>
        <v>0</v>
      </c>
    </row>
    <row r="57" spans="1:36">
      <c r="A57" s="8"/>
      <c r="B57" s="8"/>
      <c r="C57" s="10" t="s">
        <v>179</v>
      </c>
      <c r="D57" s="11"/>
      <c r="E57" s="43">
        <f ca="1">E56+G56+I56</f>
        <v>1.1541503906249999</v>
      </c>
      <c r="F57" s="20" t="s">
        <v>99</v>
      </c>
      <c r="G57" s="34" t="str">
        <f ca="1">LOOKUP(E57,$J$2:$J$5,$K$2:$K$5)</f>
        <v>安　全</v>
      </c>
      <c r="H57" s="8"/>
      <c r="I57" s="8"/>
      <c r="R57" s="4"/>
      <c r="U57" s="4"/>
      <c r="X57" s="4" t="str">
        <f>IF(AA24&gt;=1,$I$24," ")</f>
        <v xml:space="preserve"> </v>
      </c>
    </row>
  </sheetData>
  <sheetProtection sheet="1" objects="1" scenarios="1"/>
  <protectedRanges>
    <protectedRange sqref="J2:K5" name="範囲3"/>
    <protectedRange sqref="B7" name="範囲2"/>
    <protectedRange sqref="C2:C5" name="範囲1"/>
  </protectedRanges>
  <mergeCells count="4">
    <mergeCell ref="A45:B45"/>
    <mergeCell ref="A46:B46"/>
    <mergeCell ref="G6:G7"/>
    <mergeCell ref="I6:I7"/>
  </mergeCells>
  <phoneticPr fontId="2"/>
  <conditionalFormatting sqref="I6:I7">
    <cfRule type="expression" dxfId="2" priority="1" stopIfTrue="1">
      <formula>G6&lt;6.25</formula>
    </cfRule>
    <cfRule type="expression" dxfId="1" priority="2" stopIfTrue="1">
      <formula>G6&gt;=12.5</formula>
    </cfRule>
    <cfRule type="expression" dxfId="0" priority="3" stopIfTrue="1">
      <formula>AND(G6&gt;=6.25,G6&lt;12.5)</formula>
    </cfRule>
  </conditionalFormatting>
  <pageMargins left="0.78740157480314965" right="0.78740157480314965" top="0.98425196850393704" bottom="0.98425196850393704" header="0.51181102362204722" footer="0.51181102362204722"/>
  <pageSetup paperSize="9" scale="98"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37"/>
  <sheetViews>
    <sheetView tabSelected="1" zoomScaleNormal="100" workbookViewId="0">
      <selection activeCell="D2353" sqref="D2353"/>
    </sheetView>
  </sheetViews>
  <sheetFormatPr defaultColWidth="9" defaultRowHeight="11.25" customHeight="1"/>
  <cols>
    <col min="1" max="1" width="11.75" style="412" customWidth="1"/>
    <col min="2" max="2" width="8.625" style="57" customWidth="1"/>
    <col min="3" max="3" width="3.625" style="56" customWidth="1"/>
    <col min="4" max="4" width="9" style="56"/>
    <col min="5" max="5" width="7.875" style="57" customWidth="1"/>
    <col min="6" max="6" width="9" style="56"/>
    <col min="7" max="7" width="7.875" style="57" customWidth="1"/>
    <col min="8" max="8" width="9" style="56"/>
    <col min="9" max="9" width="7.875" style="57" customWidth="1"/>
    <col min="10" max="10" width="9" style="56"/>
    <col min="11" max="11" width="7.875" style="57" customWidth="1"/>
    <col min="12" max="12" width="4.125" style="56" customWidth="1"/>
    <col min="13" max="13" width="6.5" style="61" customWidth="1"/>
    <col min="14" max="16384" width="9" style="56"/>
  </cols>
  <sheetData>
    <row r="1" spans="1:13" ht="11.25" customHeight="1">
      <c r="A1" s="455"/>
      <c r="B1" s="57" t="s">
        <v>251</v>
      </c>
      <c r="C1" s="455"/>
      <c r="D1" s="57" t="s">
        <v>252</v>
      </c>
      <c r="F1" s="455"/>
      <c r="H1" s="616" t="s">
        <v>253</v>
      </c>
      <c r="I1" s="616"/>
      <c r="J1" s="616"/>
      <c r="L1" s="455"/>
      <c r="M1" s="455"/>
    </row>
    <row r="2" spans="1:13" ht="11.25" customHeight="1">
      <c r="A2" s="57" t="s">
        <v>254</v>
      </c>
      <c r="C2" s="455"/>
      <c r="D2" s="455"/>
      <c r="F2" s="455"/>
      <c r="H2" s="455"/>
      <c r="J2" s="455"/>
      <c r="L2" s="455"/>
      <c r="M2" s="455"/>
    </row>
    <row r="3" spans="1:13" ht="11.25" customHeight="1">
      <c r="A3" s="57" t="s">
        <v>255</v>
      </c>
      <c r="C3" s="455"/>
      <c r="D3" s="455"/>
      <c r="F3" s="455"/>
      <c r="H3" s="455"/>
      <c r="J3" s="455"/>
      <c r="L3" s="455"/>
      <c r="M3" s="455"/>
    </row>
    <row r="4" spans="1:13" ht="11.25" customHeight="1">
      <c r="A4" s="57" t="s">
        <v>256</v>
      </c>
      <c r="C4" s="455"/>
      <c r="D4" s="455"/>
      <c r="F4" s="455"/>
      <c r="H4" s="455"/>
      <c r="J4" s="455"/>
      <c r="L4" s="455"/>
      <c r="M4" s="455"/>
    </row>
    <row r="5" spans="1:13" ht="11.25" customHeight="1">
      <c r="A5" s="55"/>
      <c r="B5" s="58"/>
      <c r="C5" s="55" t="s">
        <v>257</v>
      </c>
      <c r="D5" s="55"/>
      <c r="E5" s="58" t="s">
        <v>258</v>
      </c>
      <c r="F5" s="55"/>
      <c r="G5" s="58" t="s">
        <v>259</v>
      </c>
      <c r="H5" s="55"/>
      <c r="I5" s="58" t="s">
        <v>260</v>
      </c>
      <c r="J5" s="55"/>
      <c r="K5" s="58" t="s">
        <v>261</v>
      </c>
      <c r="L5" s="54" t="s">
        <v>262</v>
      </c>
      <c r="M5" s="54"/>
    </row>
    <row r="6" spans="1:13" ht="11.25" customHeight="1">
      <c r="A6" s="59" t="s">
        <v>263</v>
      </c>
      <c r="B6" s="59" t="s">
        <v>264</v>
      </c>
      <c r="C6" s="59"/>
      <c r="D6" s="59" t="s">
        <v>265</v>
      </c>
      <c r="E6" s="59" t="s">
        <v>264</v>
      </c>
      <c r="F6" s="59" t="s">
        <v>266</v>
      </c>
      <c r="G6" s="59" t="s">
        <v>264</v>
      </c>
      <c r="H6" s="59" t="s">
        <v>267</v>
      </c>
      <c r="I6" s="59" t="s">
        <v>264</v>
      </c>
      <c r="J6" s="59" t="s">
        <v>184</v>
      </c>
      <c r="K6" s="59" t="s">
        <v>264</v>
      </c>
      <c r="L6" s="59" t="s">
        <v>20</v>
      </c>
      <c r="M6" s="59"/>
    </row>
    <row r="7" spans="1:13" s="258" customFormat="1" ht="11.25" customHeight="1">
      <c r="A7" s="59" t="s">
        <v>265</v>
      </c>
      <c r="B7" s="59" t="s">
        <v>264</v>
      </c>
      <c r="C7" s="59"/>
      <c r="D7" s="59" t="s">
        <v>266</v>
      </c>
      <c r="E7" s="59" t="s">
        <v>264</v>
      </c>
      <c r="F7" s="59" t="s">
        <v>267</v>
      </c>
      <c r="G7" s="59" t="s">
        <v>264</v>
      </c>
      <c r="H7" s="59" t="s">
        <v>184</v>
      </c>
      <c r="I7" s="59" t="s">
        <v>264</v>
      </c>
      <c r="J7" s="59" t="s">
        <v>20</v>
      </c>
      <c r="K7" s="59" t="s">
        <v>264</v>
      </c>
      <c r="L7" s="59"/>
      <c r="M7" s="59"/>
    </row>
    <row r="8" spans="1:13" s="258" customFormat="1" ht="11.25" customHeight="1">
      <c r="A8" s="59" t="s">
        <v>266</v>
      </c>
      <c r="B8" s="59" t="s">
        <v>264</v>
      </c>
      <c r="C8" s="59"/>
      <c r="D8" s="59" t="s">
        <v>267</v>
      </c>
      <c r="E8" s="59" t="s">
        <v>264</v>
      </c>
      <c r="F8" s="59" t="s">
        <v>184</v>
      </c>
      <c r="G8" s="59" t="s">
        <v>264</v>
      </c>
      <c r="H8" s="59" t="s">
        <v>20</v>
      </c>
      <c r="I8" s="59" t="s">
        <v>264</v>
      </c>
      <c r="J8" s="59" t="s">
        <v>268</v>
      </c>
      <c r="K8" s="59" t="s">
        <v>264</v>
      </c>
      <c r="L8" s="59"/>
      <c r="M8" s="59"/>
    </row>
    <row r="9" spans="1:13" s="258" customFormat="1" ht="11.25" customHeight="1">
      <c r="A9" s="59" t="s">
        <v>267</v>
      </c>
      <c r="B9" s="59" t="s">
        <v>264</v>
      </c>
      <c r="C9" s="59"/>
      <c r="D9" s="59" t="s">
        <v>184</v>
      </c>
      <c r="E9" s="59" t="s">
        <v>264</v>
      </c>
      <c r="F9" s="59" t="s">
        <v>20</v>
      </c>
      <c r="G9" s="59" t="s">
        <v>264</v>
      </c>
      <c r="H9" s="59" t="s">
        <v>268</v>
      </c>
      <c r="I9" s="59" t="s">
        <v>264</v>
      </c>
      <c r="J9" s="59" t="s">
        <v>269</v>
      </c>
      <c r="K9" s="59" t="s">
        <v>264</v>
      </c>
      <c r="L9" s="59"/>
      <c r="M9" s="59"/>
    </row>
    <row r="10" spans="1:13" s="258" customFormat="1" ht="11.25" customHeight="1">
      <c r="A10" s="59" t="s">
        <v>184</v>
      </c>
      <c r="B10" s="59" t="s">
        <v>264</v>
      </c>
      <c r="C10" s="59"/>
      <c r="D10" s="59" t="s">
        <v>20</v>
      </c>
      <c r="E10" s="59" t="s">
        <v>264</v>
      </c>
      <c r="F10" s="59" t="s">
        <v>268</v>
      </c>
      <c r="G10" s="59" t="s">
        <v>264</v>
      </c>
      <c r="H10" s="59" t="s">
        <v>269</v>
      </c>
      <c r="I10" s="59" t="s">
        <v>264</v>
      </c>
      <c r="J10" s="59" t="s">
        <v>270</v>
      </c>
      <c r="K10" s="59" t="s">
        <v>264</v>
      </c>
      <c r="L10" s="59"/>
      <c r="M10" s="59"/>
    </row>
    <row r="11" spans="1:13" s="258" customFormat="1" ht="11.25" customHeight="1">
      <c r="A11" s="59" t="s">
        <v>20</v>
      </c>
      <c r="B11" s="59" t="s">
        <v>264</v>
      </c>
      <c r="C11" s="59"/>
      <c r="D11" s="59" t="s">
        <v>268</v>
      </c>
      <c r="E11" s="59" t="s">
        <v>264</v>
      </c>
      <c r="F11" s="59" t="s">
        <v>269</v>
      </c>
      <c r="G11" s="59" t="s">
        <v>264</v>
      </c>
      <c r="H11" s="59" t="s">
        <v>270</v>
      </c>
      <c r="I11" s="59" t="s">
        <v>264</v>
      </c>
      <c r="J11" s="59"/>
      <c r="K11" s="59"/>
      <c r="L11" s="59"/>
      <c r="M11" s="59"/>
    </row>
    <row r="12" spans="1:13" s="258" customFormat="1" ht="11.25" customHeight="1">
      <c r="A12" s="59" t="s">
        <v>268</v>
      </c>
      <c r="B12" s="59" t="s">
        <v>264</v>
      </c>
      <c r="C12" s="59"/>
      <c r="D12" s="59" t="s">
        <v>269</v>
      </c>
      <c r="E12" s="59" t="s">
        <v>264</v>
      </c>
      <c r="F12" s="59" t="s">
        <v>270</v>
      </c>
      <c r="G12" s="59" t="s">
        <v>264</v>
      </c>
      <c r="H12" s="59"/>
      <c r="I12" s="59"/>
      <c r="J12" s="59"/>
      <c r="K12" s="59"/>
      <c r="L12" s="59"/>
      <c r="M12" s="59"/>
    </row>
    <row r="13" spans="1:13" ht="11.25" customHeight="1">
      <c r="A13" s="264" t="s">
        <v>271</v>
      </c>
      <c r="B13" s="265" t="s">
        <v>272</v>
      </c>
      <c r="C13" s="267">
        <v>3.9</v>
      </c>
      <c r="D13" s="265" t="s">
        <v>273</v>
      </c>
      <c r="E13" s="265" t="s">
        <v>274</v>
      </c>
      <c r="F13" s="265" t="s">
        <v>17</v>
      </c>
      <c r="G13" s="265" t="s">
        <v>275</v>
      </c>
      <c r="H13" s="265" t="s">
        <v>276</v>
      </c>
      <c r="I13" s="265" t="s">
        <v>277</v>
      </c>
      <c r="J13" s="265" t="s">
        <v>278</v>
      </c>
      <c r="K13" s="265" t="s">
        <v>279</v>
      </c>
      <c r="L13" s="265"/>
      <c r="M13" s="265" t="s">
        <v>280</v>
      </c>
    </row>
    <row r="14" spans="1:13" ht="11.25" customHeight="1">
      <c r="A14" s="138" t="s">
        <v>281</v>
      </c>
      <c r="B14" s="138" t="s">
        <v>282</v>
      </c>
      <c r="C14" s="142"/>
      <c r="D14" s="138">
        <v>247</v>
      </c>
      <c r="E14" s="138"/>
      <c r="F14" s="138"/>
      <c r="G14" s="138"/>
      <c r="H14" s="138"/>
      <c r="I14" s="138"/>
      <c r="J14" s="138"/>
      <c r="K14" s="138"/>
      <c r="L14" s="138"/>
      <c r="M14" s="142"/>
    </row>
    <row r="15" spans="1:13" ht="11.25" customHeight="1">
      <c r="A15" s="59" t="s">
        <v>283</v>
      </c>
      <c r="B15" s="59" t="s">
        <v>284</v>
      </c>
      <c r="C15" s="59"/>
      <c r="D15" s="59" t="s">
        <v>17</v>
      </c>
      <c r="E15" s="59" t="s">
        <v>285</v>
      </c>
      <c r="F15" s="59" t="s">
        <v>286</v>
      </c>
      <c r="G15" s="59" t="s">
        <v>287</v>
      </c>
      <c r="H15" s="59" t="s">
        <v>288</v>
      </c>
      <c r="I15" s="59" t="s">
        <v>289</v>
      </c>
      <c r="J15" s="59" t="s">
        <v>290</v>
      </c>
      <c r="K15" s="59" t="s">
        <v>291</v>
      </c>
      <c r="L15" s="59"/>
      <c r="M15" s="59"/>
    </row>
    <row r="16" spans="1:13" ht="11.25" customHeight="1">
      <c r="A16" s="59" t="s">
        <v>292</v>
      </c>
      <c r="B16" s="139" t="s">
        <v>293</v>
      </c>
      <c r="C16" s="59">
        <v>3.5</v>
      </c>
      <c r="D16" s="59" t="s">
        <v>294</v>
      </c>
      <c r="E16" s="139" t="s">
        <v>295</v>
      </c>
      <c r="F16" s="59" t="s">
        <v>296</v>
      </c>
      <c r="G16" s="139" t="s">
        <v>297</v>
      </c>
      <c r="H16" s="59" t="s">
        <v>206</v>
      </c>
      <c r="I16" s="139" t="s">
        <v>298</v>
      </c>
      <c r="J16" s="59" t="s">
        <v>196</v>
      </c>
      <c r="K16" s="139" t="s">
        <v>299</v>
      </c>
      <c r="L16" s="140"/>
      <c r="M16" s="140"/>
    </row>
    <row r="17" spans="1:13" ht="11.25" customHeight="1">
      <c r="A17" s="59" t="s">
        <v>300</v>
      </c>
      <c r="B17" s="139" t="s">
        <v>301</v>
      </c>
      <c r="C17" s="59">
        <v>0.3</v>
      </c>
      <c r="D17" s="59" t="s">
        <v>19</v>
      </c>
      <c r="E17" s="139" t="s">
        <v>302</v>
      </c>
      <c r="F17" s="59" t="s">
        <v>303</v>
      </c>
      <c r="G17" s="139" t="s">
        <v>304</v>
      </c>
      <c r="H17" s="59" t="s">
        <v>305</v>
      </c>
      <c r="I17" s="139" t="s">
        <v>306</v>
      </c>
      <c r="J17" s="59" t="s">
        <v>307</v>
      </c>
      <c r="K17" s="139" t="s">
        <v>308</v>
      </c>
      <c r="L17" s="59"/>
      <c r="M17" s="59"/>
    </row>
    <row r="18" spans="1:13" s="146" customFormat="1" ht="11.25" customHeight="1">
      <c r="A18" s="264" t="s">
        <v>309</v>
      </c>
      <c r="B18" s="265" t="s">
        <v>310</v>
      </c>
      <c r="C18" s="267">
        <v>12.2</v>
      </c>
      <c r="D18" s="265" t="s">
        <v>16</v>
      </c>
      <c r="E18" s="265" t="s">
        <v>311</v>
      </c>
      <c r="F18" s="265" t="s">
        <v>276</v>
      </c>
      <c r="G18" s="265" t="s">
        <v>277</v>
      </c>
      <c r="H18" s="265" t="s">
        <v>312</v>
      </c>
      <c r="I18" s="265" t="s">
        <v>313</v>
      </c>
      <c r="J18" s="265" t="s">
        <v>314</v>
      </c>
      <c r="K18" s="265" t="s">
        <v>315</v>
      </c>
      <c r="L18" s="265"/>
      <c r="M18" s="265" t="s">
        <v>316</v>
      </c>
    </row>
    <row r="19" spans="1:13" ht="11.25" customHeight="1">
      <c r="A19" s="59" t="s">
        <v>317</v>
      </c>
      <c r="B19" s="59" t="s">
        <v>318</v>
      </c>
      <c r="C19" s="59"/>
      <c r="D19" s="59" t="s">
        <v>319</v>
      </c>
      <c r="E19" s="59" t="s">
        <v>320</v>
      </c>
      <c r="F19" s="59" t="s">
        <v>321</v>
      </c>
      <c r="G19" s="59" t="s">
        <v>279</v>
      </c>
      <c r="H19" s="59" t="s">
        <v>312</v>
      </c>
      <c r="I19" s="59" t="s">
        <v>313</v>
      </c>
      <c r="J19" s="59" t="s">
        <v>322</v>
      </c>
      <c r="K19" s="59" t="s">
        <v>323</v>
      </c>
      <c r="L19" s="59"/>
      <c r="M19" s="617" t="s">
        <v>324</v>
      </c>
    </row>
    <row r="20" spans="1:13" s="146" customFormat="1" ht="11.25" customHeight="1">
      <c r="A20" s="59" t="s">
        <v>325</v>
      </c>
      <c r="B20" s="139" t="s">
        <v>326</v>
      </c>
      <c r="C20" s="59"/>
      <c r="D20" s="59" t="s">
        <v>327</v>
      </c>
      <c r="E20" s="139" t="s">
        <v>328</v>
      </c>
      <c r="F20" s="59" t="s">
        <v>329</v>
      </c>
      <c r="G20" s="139" t="s">
        <v>330</v>
      </c>
      <c r="H20" s="59"/>
      <c r="I20" s="139"/>
      <c r="J20" s="59"/>
      <c r="K20" s="139"/>
      <c r="L20" s="59"/>
      <c r="M20" s="59"/>
    </row>
    <row r="21" spans="1:13" s="403" customFormat="1" ht="11.25" customHeight="1">
      <c r="A21" s="59" t="s">
        <v>331</v>
      </c>
      <c r="B21" s="59" t="s">
        <v>332</v>
      </c>
      <c r="C21" s="59"/>
      <c r="D21" s="59" t="s">
        <v>333</v>
      </c>
      <c r="E21" s="59" t="s">
        <v>334</v>
      </c>
      <c r="F21" s="59"/>
      <c r="G21" s="59"/>
      <c r="H21" s="59"/>
      <c r="I21" s="59"/>
      <c r="J21" s="59"/>
      <c r="K21" s="59"/>
      <c r="L21" s="59"/>
      <c r="M21" s="59"/>
    </row>
    <row r="22" spans="1:13" ht="11.25" customHeight="1">
      <c r="A22" s="59" t="s">
        <v>335</v>
      </c>
      <c r="B22" s="139" t="s">
        <v>336</v>
      </c>
      <c r="C22" s="59"/>
      <c r="D22" s="59" t="s">
        <v>206</v>
      </c>
      <c r="E22" s="139" t="s">
        <v>337</v>
      </c>
      <c r="F22" s="59" t="s">
        <v>338</v>
      </c>
      <c r="G22" s="139" t="s">
        <v>339</v>
      </c>
      <c r="H22" s="59" t="s">
        <v>340</v>
      </c>
      <c r="I22" s="139" t="s">
        <v>341</v>
      </c>
      <c r="J22" s="59"/>
      <c r="K22" s="139"/>
      <c r="L22" s="59"/>
      <c r="M22" s="59"/>
    </row>
    <row r="23" spans="1:13" ht="11.25" customHeight="1">
      <c r="A23" s="59" t="s">
        <v>342</v>
      </c>
      <c r="B23" s="139" t="s">
        <v>343</v>
      </c>
      <c r="C23" s="59"/>
      <c r="D23" s="59" t="s">
        <v>344</v>
      </c>
      <c r="E23" s="139" t="s">
        <v>345</v>
      </c>
      <c r="F23" s="59"/>
      <c r="G23" s="139"/>
      <c r="H23" s="59"/>
      <c r="I23" s="139"/>
      <c r="J23" s="59"/>
      <c r="K23" s="139"/>
      <c r="L23" s="59"/>
      <c r="M23" s="59"/>
    </row>
    <row r="24" spans="1:13" ht="11.25" customHeight="1">
      <c r="A24" s="138" t="s">
        <v>346</v>
      </c>
      <c r="B24" s="138" t="s">
        <v>347</v>
      </c>
      <c r="C24" s="142">
        <v>1.5</v>
      </c>
      <c r="D24" s="138" t="s">
        <v>348</v>
      </c>
      <c r="E24" s="138" t="s">
        <v>349</v>
      </c>
      <c r="F24" s="138" t="s">
        <v>350</v>
      </c>
      <c r="G24" s="138" t="s">
        <v>351</v>
      </c>
      <c r="H24" s="138" t="s">
        <v>352</v>
      </c>
      <c r="I24" s="138" t="s">
        <v>353</v>
      </c>
      <c r="J24" s="141" t="s">
        <v>354</v>
      </c>
      <c r="K24" s="141" t="s">
        <v>355</v>
      </c>
      <c r="L24" s="138"/>
      <c r="M24" s="138" t="s">
        <v>356</v>
      </c>
    </row>
    <row r="25" spans="1:13" ht="11.25" customHeight="1">
      <c r="A25" s="264" t="s">
        <v>357</v>
      </c>
      <c r="B25" s="264" t="s">
        <v>358</v>
      </c>
      <c r="C25" s="267">
        <v>17.399999999999999</v>
      </c>
      <c r="D25" s="264" t="s">
        <v>346</v>
      </c>
      <c r="E25" s="264" t="s">
        <v>347</v>
      </c>
      <c r="F25" s="264" t="s">
        <v>348</v>
      </c>
      <c r="G25" s="264" t="s">
        <v>349</v>
      </c>
      <c r="H25" s="264" t="s">
        <v>350</v>
      </c>
      <c r="I25" s="264" t="s">
        <v>359</v>
      </c>
      <c r="J25" s="264" t="s">
        <v>360</v>
      </c>
      <c r="K25" s="264" t="s">
        <v>361</v>
      </c>
      <c r="L25" s="264"/>
      <c r="M25" s="264" t="s">
        <v>356</v>
      </c>
    </row>
    <row r="26" spans="1:13" ht="11.25" customHeight="1">
      <c r="A26" s="138" t="s">
        <v>362</v>
      </c>
      <c r="B26" s="141" t="s">
        <v>363</v>
      </c>
      <c r="C26" s="142"/>
      <c r="D26" s="138">
        <v>10030902</v>
      </c>
      <c r="E26" s="138"/>
      <c r="F26" s="138"/>
      <c r="G26" s="138"/>
      <c r="H26" s="138"/>
      <c r="I26" s="138"/>
      <c r="J26" s="138"/>
      <c r="K26" s="138"/>
      <c r="L26" s="138"/>
      <c r="M26" s="138"/>
    </row>
    <row r="27" spans="1:13" s="146" customFormat="1" ht="11.25" customHeight="1">
      <c r="A27" s="59" t="s">
        <v>364</v>
      </c>
      <c r="B27" s="139" t="s">
        <v>365</v>
      </c>
      <c r="C27" s="59"/>
      <c r="D27" s="59">
        <v>12061602</v>
      </c>
      <c r="E27" s="139" t="s">
        <v>366</v>
      </c>
      <c r="F27" s="59"/>
      <c r="G27" s="139"/>
      <c r="H27" s="59"/>
      <c r="I27" s="139"/>
      <c r="J27" s="59"/>
      <c r="K27" s="139"/>
      <c r="L27" s="59"/>
      <c r="M27" s="59"/>
    </row>
    <row r="28" spans="1:13" ht="11.25" customHeight="1">
      <c r="A28" s="59" t="s">
        <v>367</v>
      </c>
      <c r="B28" s="139" t="s">
        <v>368</v>
      </c>
      <c r="C28" s="59"/>
      <c r="D28" s="59" t="s">
        <v>369</v>
      </c>
      <c r="E28" s="139" t="s">
        <v>370</v>
      </c>
      <c r="F28" s="59" t="s">
        <v>371</v>
      </c>
      <c r="G28" s="139" t="s">
        <v>372</v>
      </c>
      <c r="H28" s="59"/>
      <c r="I28" s="139"/>
      <c r="J28" s="59"/>
      <c r="K28" s="139"/>
      <c r="L28" s="59"/>
      <c r="M28" s="59"/>
    </row>
    <row r="29" spans="1:13" ht="11.25" customHeight="1">
      <c r="A29" s="59" t="s">
        <v>373</v>
      </c>
      <c r="B29" s="139" t="s">
        <v>374</v>
      </c>
      <c r="C29" s="59"/>
      <c r="D29" s="59">
        <v>10072408</v>
      </c>
      <c r="E29" s="139" t="s">
        <v>375</v>
      </c>
      <c r="F29" s="59"/>
      <c r="G29" s="139"/>
      <c r="H29" s="59"/>
      <c r="I29" s="139"/>
      <c r="J29" s="59"/>
      <c r="K29" s="139"/>
      <c r="L29" s="59"/>
      <c r="M29" s="59"/>
    </row>
    <row r="30" spans="1:13" ht="11.25" customHeight="1">
      <c r="A30" s="59" t="s">
        <v>376</v>
      </c>
      <c r="B30" s="59" t="s">
        <v>377</v>
      </c>
      <c r="C30" s="59"/>
      <c r="D30" s="59" t="s">
        <v>378</v>
      </c>
      <c r="E30" s="59" t="s">
        <v>379</v>
      </c>
      <c r="F30" s="59" t="s">
        <v>286</v>
      </c>
      <c r="G30" s="59" t="s">
        <v>287</v>
      </c>
      <c r="H30" s="59" t="s">
        <v>380</v>
      </c>
      <c r="I30" s="59" t="s">
        <v>381</v>
      </c>
      <c r="J30" s="59" t="s">
        <v>288</v>
      </c>
      <c r="K30" s="59" t="s">
        <v>382</v>
      </c>
      <c r="L30" s="59" t="s">
        <v>383</v>
      </c>
      <c r="M30" s="59" t="s">
        <v>384</v>
      </c>
    </row>
    <row r="31" spans="1:13" ht="11.25" customHeight="1">
      <c r="A31" s="59" t="s">
        <v>385</v>
      </c>
      <c r="B31" s="139" t="s">
        <v>386</v>
      </c>
      <c r="C31" s="59"/>
      <c r="D31" s="59" t="s">
        <v>387</v>
      </c>
      <c r="E31" s="139" t="s">
        <v>388</v>
      </c>
      <c r="F31" s="59"/>
      <c r="G31" s="139"/>
      <c r="H31" s="59"/>
      <c r="I31" s="139"/>
      <c r="J31" s="59"/>
      <c r="K31" s="139"/>
      <c r="L31" s="59"/>
      <c r="M31" s="59"/>
    </row>
    <row r="32" spans="1:13" s="146" customFormat="1" ht="11.25" customHeight="1">
      <c r="A32" s="59" t="s">
        <v>389</v>
      </c>
      <c r="B32" s="139" t="s">
        <v>390</v>
      </c>
      <c r="C32" s="59"/>
      <c r="D32" s="59" t="s">
        <v>391</v>
      </c>
      <c r="E32" s="139" t="s">
        <v>392</v>
      </c>
      <c r="F32" s="59"/>
      <c r="G32" s="139"/>
      <c r="H32" s="59"/>
      <c r="I32" s="139"/>
      <c r="J32" s="59"/>
      <c r="K32" s="139"/>
      <c r="L32" s="59"/>
      <c r="M32" s="59"/>
    </row>
    <row r="33" spans="1:13" s="151" customFormat="1" ht="11.25" customHeight="1">
      <c r="A33" s="59" t="s">
        <v>393</v>
      </c>
      <c r="B33" s="59" t="s">
        <v>394</v>
      </c>
      <c r="C33" s="59"/>
      <c r="D33" s="59">
        <v>480</v>
      </c>
      <c r="E33" s="59"/>
      <c r="F33" s="59"/>
      <c r="G33" s="59"/>
      <c r="H33" s="59"/>
      <c r="I33" s="59"/>
      <c r="J33" s="59"/>
      <c r="K33" s="59"/>
      <c r="L33" s="59"/>
      <c r="M33" s="59"/>
    </row>
    <row r="34" spans="1:13" s="402" customFormat="1" ht="11.25" customHeight="1">
      <c r="A34" s="59" t="s">
        <v>395</v>
      </c>
      <c r="B34" s="139" t="s">
        <v>396</v>
      </c>
      <c r="C34" s="59">
        <v>13.4</v>
      </c>
      <c r="D34" s="59" t="s">
        <v>397</v>
      </c>
      <c r="E34" s="139" t="s">
        <v>398</v>
      </c>
      <c r="F34" s="59" t="s">
        <v>399</v>
      </c>
      <c r="G34" s="139" t="s">
        <v>400</v>
      </c>
      <c r="H34" s="59" t="s">
        <v>401</v>
      </c>
      <c r="I34" s="139" t="s">
        <v>402</v>
      </c>
      <c r="J34" s="59" t="s">
        <v>403</v>
      </c>
      <c r="K34" s="139" t="s">
        <v>404</v>
      </c>
      <c r="L34" s="59"/>
      <c r="M34" s="59"/>
    </row>
    <row r="35" spans="1:13" ht="11.25" customHeight="1">
      <c r="A35" s="59" t="s">
        <v>405</v>
      </c>
      <c r="B35" s="59" t="s">
        <v>406</v>
      </c>
      <c r="C35" s="59"/>
      <c r="D35" s="59" t="s">
        <v>17</v>
      </c>
      <c r="E35" s="59" t="s">
        <v>275</v>
      </c>
      <c r="F35" s="59" t="s">
        <v>206</v>
      </c>
      <c r="G35" s="59" t="s">
        <v>407</v>
      </c>
      <c r="H35" s="59" t="s">
        <v>196</v>
      </c>
      <c r="I35" s="59" t="s">
        <v>408</v>
      </c>
      <c r="J35" s="59" t="s">
        <v>409</v>
      </c>
      <c r="K35" s="59" t="s">
        <v>410</v>
      </c>
      <c r="L35" s="59"/>
      <c r="M35" s="59" t="s">
        <v>411</v>
      </c>
    </row>
    <row r="36" spans="1:13" ht="11.25" customHeight="1">
      <c r="A36" s="59" t="s">
        <v>412</v>
      </c>
      <c r="B36" s="59" t="s">
        <v>413</v>
      </c>
      <c r="C36" s="59"/>
      <c r="D36" s="59">
        <v>12061403</v>
      </c>
      <c r="E36" s="59"/>
      <c r="F36" s="59"/>
      <c r="G36" s="59"/>
      <c r="H36" s="59"/>
      <c r="I36" s="59"/>
      <c r="J36" s="59"/>
      <c r="K36" s="59"/>
      <c r="L36" s="59"/>
      <c r="M36" s="59"/>
    </row>
    <row r="37" spans="1:13" s="146" customFormat="1" ht="11.25" customHeight="1">
      <c r="A37" s="59" t="s">
        <v>414</v>
      </c>
      <c r="B37" s="59" t="s">
        <v>415</v>
      </c>
      <c r="C37" s="59"/>
      <c r="D37" s="59">
        <v>246813</v>
      </c>
      <c r="E37" s="59"/>
      <c r="F37" s="59"/>
      <c r="G37" s="59"/>
      <c r="H37" s="59"/>
      <c r="I37" s="59"/>
      <c r="J37" s="59"/>
      <c r="K37" s="59"/>
      <c r="L37" s="59"/>
      <c r="M37" s="59"/>
    </row>
    <row r="38" spans="1:13" ht="11.25" customHeight="1">
      <c r="A38" s="59" t="s">
        <v>416</v>
      </c>
      <c r="B38" s="59" t="s">
        <v>417</v>
      </c>
      <c r="C38" s="59"/>
      <c r="D38" s="59" t="s">
        <v>418</v>
      </c>
      <c r="E38" s="59" t="s">
        <v>419</v>
      </c>
      <c r="F38" s="59"/>
      <c r="G38" s="59"/>
      <c r="H38" s="59"/>
      <c r="I38" s="59"/>
      <c r="J38" s="59"/>
      <c r="K38" s="59"/>
      <c r="L38" s="59"/>
      <c r="M38" s="59"/>
    </row>
    <row r="39" spans="1:13" s="404" customFormat="1" ht="11.25" customHeight="1">
      <c r="A39" s="59" t="s">
        <v>420</v>
      </c>
      <c r="B39" s="139" t="s">
        <v>421</v>
      </c>
      <c r="C39" s="59"/>
      <c r="D39" s="59" t="s">
        <v>422</v>
      </c>
      <c r="E39" s="139" t="s">
        <v>423</v>
      </c>
      <c r="F39" s="59"/>
      <c r="G39" s="139"/>
      <c r="H39" s="59"/>
      <c r="I39" s="139"/>
      <c r="J39" s="59"/>
      <c r="K39" s="139"/>
      <c r="L39" s="59"/>
      <c r="M39" s="59"/>
    </row>
    <row r="40" spans="1:13" ht="11.25" customHeight="1">
      <c r="A40" s="59" t="s">
        <v>424</v>
      </c>
      <c r="B40" s="139" t="s">
        <v>425</v>
      </c>
      <c r="C40" s="59"/>
      <c r="D40" s="59" t="s">
        <v>418</v>
      </c>
      <c r="E40" s="139" t="s">
        <v>419</v>
      </c>
      <c r="F40" s="59"/>
      <c r="G40" s="139"/>
      <c r="H40" s="59"/>
      <c r="I40" s="139"/>
      <c r="J40" s="59"/>
      <c r="K40" s="139"/>
      <c r="L40" s="59"/>
      <c r="M40" s="59"/>
    </row>
    <row r="41" spans="1:13" ht="11.25" customHeight="1">
      <c r="A41" s="59" t="s">
        <v>426</v>
      </c>
      <c r="B41" s="139" t="s">
        <v>427</v>
      </c>
      <c r="C41" s="59"/>
      <c r="D41" s="59" t="s">
        <v>418</v>
      </c>
      <c r="E41" s="139" t="s">
        <v>419</v>
      </c>
      <c r="F41" s="59"/>
      <c r="G41" s="139"/>
      <c r="H41" s="59"/>
      <c r="I41" s="139"/>
      <c r="J41" s="59"/>
      <c r="K41" s="139"/>
      <c r="L41" s="59"/>
      <c r="M41" s="59"/>
    </row>
    <row r="42" spans="1:13" ht="11.25" customHeight="1">
      <c r="A42" s="59" t="s">
        <v>428</v>
      </c>
      <c r="B42" s="59" t="s">
        <v>429</v>
      </c>
      <c r="C42" s="59"/>
      <c r="D42" s="59" t="s">
        <v>418</v>
      </c>
      <c r="E42" s="59" t="s">
        <v>419</v>
      </c>
      <c r="F42" s="59"/>
      <c r="G42" s="59"/>
      <c r="H42" s="59"/>
      <c r="I42" s="59"/>
      <c r="J42" s="59"/>
      <c r="K42" s="59"/>
      <c r="L42" s="59"/>
      <c r="M42" s="59"/>
    </row>
    <row r="43" spans="1:13" ht="11.25" customHeight="1">
      <c r="A43" s="59" t="s">
        <v>430</v>
      </c>
      <c r="B43" s="139" t="s">
        <v>431</v>
      </c>
      <c r="C43" s="59"/>
      <c r="D43" s="59">
        <v>10072421</v>
      </c>
      <c r="E43" s="139" t="s">
        <v>432</v>
      </c>
      <c r="F43" s="59"/>
      <c r="G43" s="139"/>
      <c r="H43" s="59"/>
      <c r="I43" s="139"/>
      <c r="J43" s="59"/>
      <c r="K43" s="139"/>
      <c r="L43" s="59"/>
      <c r="M43" s="59"/>
    </row>
    <row r="44" spans="1:13" ht="11.25" customHeight="1">
      <c r="A44" s="59" t="s">
        <v>433</v>
      </c>
      <c r="B44" s="139" t="s">
        <v>434</v>
      </c>
      <c r="C44" s="59"/>
      <c r="D44" s="59" t="s">
        <v>329</v>
      </c>
      <c r="E44" s="139" t="s">
        <v>330</v>
      </c>
      <c r="F44" s="59"/>
      <c r="G44" s="139"/>
      <c r="H44" s="59"/>
      <c r="I44" s="139"/>
      <c r="J44" s="59"/>
      <c r="K44" s="139"/>
      <c r="L44" s="59"/>
      <c r="M44" s="59"/>
    </row>
    <row r="45" spans="1:13" s="402" customFormat="1" ht="11.25" customHeight="1">
      <c r="A45" s="138" t="s">
        <v>435</v>
      </c>
      <c r="B45" s="138" t="s">
        <v>436</v>
      </c>
      <c r="C45" s="142"/>
      <c r="D45" s="138" t="s">
        <v>17</v>
      </c>
      <c r="E45" s="138" t="s">
        <v>285</v>
      </c>
      <c r="F45" s="138" t="s">
        <v>437</v>
      </c>
      <c r="G45" s="138" t="s">
        <v>438</v>
      </c>
      <c r="H45" s="138" t="s">
        <v>439</v>
      </c>
      <c r="I45" s="138" t="s">
        <v>440</v>
      </c>
      <c r="J45" s="138" t="s">
        <v>441</v>
      </c>
      <c r="K45" s="138" t="s">
        <v>442</v>
      </c>
      <c r="L45" s="141" t="s">
        <v>443</v>
      </c>
      <c r="M45" s="138" t="s">
        <v>356</v>
      </c>
    </row>
    <row r="46" spans="1:13" s="146" customFormat="1" ht="11.25" customHeight="1">
      <c r="A46" s="59" t="s">
        <v>444</v>
      </c>
      <c r="B46" s="139" t="s">
        <v>445</v>
      </c>
      <c r="C46" s="59"/>
      <c r="D46" s="59" t="s">
        <v>446</v>
      </c>
      <c r="E46" s="139" t="s">
        <v>447</v>
      </c>
      <c r="F46" s="59" t="s">
        <v>448</v>
      </c>
      <c r="G46" s="139" t="s">
        <v>449</v>
      </c>
      <c r="H46" s="59" t="s">
        <v>450</v>
      </c>
      <c r="I46" s="139" t="s">
        <v>451</v>
      </c>
      <c r="J46" s="59"/>
      <c r="K46" s="139"/>
      <c r="L46" s="59"/>
      <c r="M46" s="59"/>
    </row>
    <row r="47" spans="1:13" ht="11.25" customHeight="1">
      <c r="A47" s="59" t="s">
        <v>452</v>
      </c>
      <c r="B47" s="139" t="s">
        <v>453</v>
      </c>
      <c r="C47" s="59"/>
      <c r="D47" s="59">
        <v>1111</v>
      </c>
      <c r="E47" s="139" t="s">
        <v>454</v>
      </c>
      <c r="F47" s="59"/>
      <c r="G47" s="139"/>
      <c r="H47" s="59"/>
      <c r="I47" s="139"/>
      <c r="J47" s="59"/>
      <c r="K47" s="139"/>
      <c r="L47" s="59"/>
      <c r="M47" s="59"/>
    </row>
    <row r="48" spans="1:13" ht="11.25" customHeight="1">
      <c r="A48" s="59" t="s">
        <v>455</v>
      </c>
      <c r="B48" s="139" t="s">
        <v>456</v>
      </c>
      <c r="C48" s="59">
        <v>0</v>
      </c>
      <c r="D48" s="59" t="s">
        <v>457</v>
      </c>
      <c r="E48" s="139" t="s">
        <v>458</v>
      </c>
      <c r="F48" s="59" t="s">
        <v>459</v>
      </c>
      <c r="G48" s="139" t="s">
        <v>460</v>
      </c>
      <c r="H48" s="59" t="s">
        <v>461</v>
      </c>
      <c r="I48" s="139" t="s">
        <v>462</v>
      </c>
      <c r="J48" s="59"/>
      <c r="K48" s="139"/>
      <c r="L48" s="59"/>
      <c r="M48" s="59"/>
    </row>
    <row r="49" spans="1:13" ht="11.25" customHeight="1">
      <c r="A49" s="59" t="s">
        <v>463</v>
      </c>
      <c r="B49" s="139" t="s">
        <v>464</v>
      </c>
      <c r="C49" s="59">
        <v>0</v>
      </c>
      <c r="D49" s="59" t="s">
        <v>465</v>
      </c>
      <c r="E49" s="139" t="s">
        <v>466</v>
      </c>
      <c r="F49" s="59" t="s">
        <v>467</v>
      </c>
      <c r="G49" s="139" t="s">
        <v>468</v>
      </c>
      <c r="H49" s="59" t="s">
        <v>469</v>
      </c>
      <c r="I49" s="139" t="s">
        <v>470</v>
      </c>
      <c r="J49" s="59"/>
      <c r="K49" s="139"/>
      <c r="L49" s="59"/>
      <c r="M49" s="59"/>
    </row>
    <row r="50" spans="1:13" ht="11.25" customHeight="1">
      <c r="A50" s="264" t="s">
        <v>471</v>
      </c>
      <c r="B50" s="264" t="s">
        <v>472</v>
      </c>
      <c r="C50" s="267"/>
      <c r="D50" s="264" t="s">
        <v>435</v>
      </c>
      <c r="E50" s="264" t="s">
        <v>473</v>
      </c>
      <c r="F50" s="264" t="s">
        <v>474</v>
      </c>
      <c r="G50" s="264" t="s">
        <v>475</v>
      </c>
      <c r="H50" s="264" t="s">
        <v>476</v>
      </c>
      <c r="I50" s="264" t="s">
        <v>477</v>
      </c>
      <c r="J50" s="264" t="s">
        <v>478</v>
      </c>
      <c r="K50" s="265" t="s">
        <v>479</v>
      </c>
      <c r="L50" s="264"/>
      <c r="M50" s="264" t="s">
        <v>480</v>
      </c>
    </row>
    <row r="51" spans="1:13" ht="11.25" customHeight="1">
      <c r="A51" s="264" t="s">
        <v>481</v>
      </c>
      <c r="B51" s="264" t="s">
        <v>482</v>
      </c>
      <c r="C51" s="267"/>
      <c r="D51" s="264" t="s">
        <v>435</v>
      </c>
      <c r="E51" s="264" t="s">
        <v>473</v>
      </c>
      <c r="F51" s="264" t="s">
        <v>483</v>
      </c>
      <c r="G51" s="264" t="s">
        <v>484</v>
      </c>
      <c r="H51" s="264" t="s">
        <v>348</v>
      </c>
      <c r="I51" s="264" t="s">
        <v>349</v>
      </c>
      <c r="J51" s="264" t="s">
        <v>485</v>
      </c>
      <c r="K51" s="264" t="s">
        <v>486</v>
      </c>
      <c r="L51" s="264"/>
      <c r="M51" s="264" t="s">
        <v>480</v>
      </c>
    </row>
    <row r="52" spans="1:13" ht="11.25" customHeight="1">
      <c r="A52" s="59" t="s">
        <v>487</v>
      </c>
      <c r="B52" s="139" t="s">
        <v>488</v>
      </c>
      <c r="C52" s="59">
        <v>8.1</v>
      </c>
      <c r="D52" s="59" t="s">
        <v>196</v>
      </c>
      <c r="E52" s="139" t="s">
        <v>408</v>
      </c>
      <c r="F52" s="59" t="s">
        <v>444</v>
      </c>
      <c r="G52" s="139" t="s">
        <v>445</v>
      </c>
      <c r="H52" s="59" t="s">
        <v>409</v>
      </c>
      <c r="I52" s="139" t="s">
        <v>410</v>
      </c>
      <c r="J52" s="59" t="s">
        <v>489</v>
      </c>
      <c r="K52" s="139" t="s">
        <v>490</v>
      </c>
      <c r="L52" s="59" t="s">
        <v>491</v>
      </c>
      <c r="M52" s="59"/>
    </row>
    <row r="53" spans="1:13" s="146" customFormat="1" ht="11.25" customHeight="1">
      <c r="A53" s="59" t="s">
        <v>492</v>
      </c>
      <c r="B53" s="139" t="s">
        <v>493</v>
      </c>
      <c r="C53" s="59">
        <v>1.85</v>
      </c>
      <c r="D53" s="59" t="s">
        <v>378</v>
      </c>
      <c r="E53" s="139" t="s">
        <v>379</v>
      </c>
      <c r="F53" s="59" t="s">
        <v>494</v>
      </c>
      <c r="G53" s="139" t="s">
        <v>495</v>
      </c>
      <c r="H53" s="59" t="s">
        <v>286</v>
      </c>
      <c r="I53" s="139" t="s">
        <v>287</v>
      </c>
      <c r="J53" s="59" t="s">
        <v>496</v>
      </c>
      <c r="K53" s="139" t="s">
        <v>497</v>
      </c>
      <c r="L53" s="59"/>
      <c r="M53" s="59" t="s">
        <v>498</v>
      </c>
    </row>
    <row r="54" spans="1:13" s="215" customFormat="1" ht="11.25" customHeight="1">
      <c r="A54" s="59" t="s">
        <v>499</v>
      </c>
      <c r="B54" s="139" t="s">
        <v>500</v>
      </c>
      <c r="C54" s="59"/>
      <c r="D54" s="59">
        <v>1001</v>
      </c>
      <c r="E54" s="139"/>
      <c r="F54" s="59"/>
      <c r="G54" s="139"/>
      <c r="H54" s="59"/>
      <c r="I54" s="139"/>
      <c r="J54" s="59"/>
      <c r="K54" s="139"/>
      <c r="L54" s="59"/>
      <c r="M54" s="59"/>
    </row>
    <row r="55" spans="1:13" s="215" customFormat="1" ht="11.25" customHeight="1">
      <c r="A55" s="138" t="s">
        <v>501</v>
      </c>
      <c r="B55" s="138" t="s">
        <v>502</v>
      </c>
      <c r="C55" s="142"/>
      <c r="D55" s="138" t="s">
        <v>503</v>
      </c>
      <c r="E55" s="138" t="s">
        <v>504</v>
      </c>
      <c r="F55" s="138" t="s">
        <v>505</v>
      </c>
      <c r="G55" s="138" t="s">
        <v>506</v>
      </c>
      <c r="H55" s="138" t="s">
        <v>441</v>
      </c>
      <c r="I55" s="138" t="s">
        <v>507</v>
      </c>
      <c r="J55" s="138" t="s">
        <v>508</v>
      </c>
      <c r="K55" s="138" t="s">
        <v>509</v>
      </c>
      <c r="L55" s="138"/>
      <c r="M55" s="138"/>
    </row>
    <row r="56" spans="1:13" s="215" customFormat="1" ht="11.25" customHeight="1">
      <c r="A56" s="59" t="s">
        <v>510</v>
      </c>
      <c r="B56" s="139" t="s">
        <v>511</v>
      </c>
      <c r="C56" s="59"/>
      <c r="D56" s="59" t="s">
        <v>512</v>
      </c>
      <c r="E56" s="139" t="s">
        <v>513</v>
      </c>
      <c r="F56" s="59"/>
      <c r="G56" s="139"/>
      <c r="H56" s="59"/>
      <c r="I56" s="139"/>
      <c r="J56" s="59"/>
      <c r="K56" s="139"/>
      <c r="L56" s="59"/>
      <c r="M56" s="59"/>
    </row>
    <row r="57" spans="1:13" s="151" customFormat="1" ht="11.25" customHeight="1">
      <c r="A57" s="59" t="s">
        <v>514</v>
      </c>
      <c r="B57" s="139" t="s">
        <v>515</v>
      </c>
      <c r="C57" s="59"/>
      <c r="D57" s="59" t="s">
        <v>516</v>
      </c>
      <c r="E57" s="139" t="s">
        <v>517</v>
      </c>
      <c r="F57" s="59"/>
      <c r="G57" s="139"/>
      <c r="H57" s="59"/>
      <c r="I57" s="139"/>
      <c r="J57" s="59"/>
      <c r="K57" s="139"/>
      <c r="L57" s="59"/>
      <c r="M57" s="59"/>
    </row>
    <row r="58" spans="1:13" ht="11.25" customHeight="1">
      <c r="A58" s="59" t="s">
        <v>518</v>
      </c>
      <c r="B58" s="139" t="s">
        <v>519</v>
      </c>
      <c r="C58" s="59">
        <v>0</v>
      </c>
      <c r="D58" s="59" t="s">
        <v>520</v>
      </c>
      <c r="E58" s="139" t="s">
        <v>521</v>
      </c>
      <c r="F58" s="59" t="s">
        <v>387</v>
      </c>
      <c r="G58" s="139" t="s">
        <v>388</v>
      </c>
      <c r="H58" s="59"/>
      <c r="I58" s="139"/>
      <c r="J58" s="59"/>
      <c r="K58" s="139"/>
      <c r="L58" s="59"/>
      <c r="M58" s="59"/>
    </row>
    <row r="59" spans="1:13" ht="11.25" customHeight="1">
      <c r="A59" s="415" t="s">
        <v>6555</v>
      </c>
      <c r="B59" s="415" t="s">
        <v>6483</v>
      </c>
      <c r="C59" s="414"/>
      <c r="D59" s="415" t="s">
        <v>6556</v>
      </c>
      <c r="E59" s="415" t="s">
        <v>3143</v>
      </c>
      <c r="F59" s="415" t="s">
        <v>6557</v>
      </c>
      <c r="G59" s="415" t="s">
        <v>548</v>
      </c>
      <c r="H59" s="415" t="s">
        <v>6558</v>
      </c>
      <c r="I59" s="415" t="s">
        <v>1138</v>
      </c>
      <c r="J59" s="415" t="s">
        <v>6559</v>
      </c>
      <c r="K59" s="415" t="s">
        <v>6484</v>
      </c>
      <c r="L59" s="265"/>
      <c r="M59" s="624" t="s">
        <v>6485</v>
      </c>
    </row>
    <row r="60" spans="1:13" ht="11.25" customHeight="1">
      <c r="A60" s="59" t="s">
        <v>522</v>
      </c>
      <c r="B60" s="139" t="s">
        <v>523</v>
      </c>
      <c r="C60" s="59"/>
      <c r="D60" s="59" t="s">
        <v>469</v>
      </c>
      <c r="E60" s="139" t="s">
        <v>524</v>
      </c>
      <c r="F60" s="59"/>
      <c r="G60" s="139"/>
      <c r="H60" s="59"/>
      <c r="I60" s="139"/>
      <c r="J60" s="59"/>
      <c r="K60" s="139"/>
      <c r="L60" s="59"/>
      <c r="M60" s="59"/>
    </row>
    <row r="61" spans="1:13" ht="11.25" customHeight="1">
      <c r="A61" s="59" t="s">
        <v>525</v>
      </c>
      <c r="B61" s="139" t="s">
        <v>526</v>
      </c>
      <c r="C61" s="59"/>
      <c r="D61" s="59" t="s">
        <v>527</v>
      </c>
      <c r="E61" s="139" t="s">
        <v>528</v>
      </c>
      <c r="F61" s="59"/>
      <c r="G61" s="139"/>
      <c r="H61" s="59"/>
      <c r="I61" s="139"/>
      <c r="J61" s="59"/>
      <c r="K61" s="139"/>
      <c r="L61" s="59"/>
      <c r="M61" s="59"/>
    </row>
    <row r="62" spans="1:13" ht="11.25" customHeight="1">
      <c r="A62" s="59" t="s">
        <v>529</v>
      </c>
      <c r="B62" s="139" t="s">
        <v>530</v>
      </c>
      <c r="C62" s="59">
        <v>14.1</v>
      </c>
      <c r="D62" s="59" t="s">
        <v>531</v>
      </c>
      <c r="E62" s="139" t="s">
        <v>532</v>
      </c>
      <c r="F62" s="59" t="s">
        <v>288</v>
      </c>
      <c r="G62" s="139" t="s">
        <v>289</v>
      </c>
      <c r="H62" s="59" t="s">
        <v>533</v>
      </c>
      <c r="I62" s="139" t="s">
        <v>534</v>
      </c>
      <c r="J62" s="59" t="s">
        <v>535</v>
      </c>
      <c r="K62" s="139" t="s">
        <v>536</v>
      </c>
      <c r="L62" s="59" t="s">
        <v>537</v>
      </c>
      <c r="M62" s="59" t="s">
        <v>538</v>
      </c>
    </row>
    <row r="63" spans="1:13" ht="11.25" customHeight="1">
      <c r="A63" s="59" t="s">
        <v>539</v>
      </c>
      <c r="B63" s="139" t="s">
        <v>540</v>
      </c>
      <c r="C63" s="59"/>
      <c r="D63" s="59" t="s">
        <v>541</v>
      </c>
      <c r="E63" s="139" t="s">
        <v>542</v>
      </c>
      <c r="F63" s="59"/>
      <c r="G63" s="139"/>
      <c r="H63" s="59"/>
      <c r="I63" s="139"/>
      <c r="J63" s="59"/>
      <c r="K63" s="139"/>
      <c r="L63" s="59"/>
      <c r="M63" s="59"/>
    </row>
    <row r="64" spans="1:13" s="146" customFormat="1" ht="11.25" customHeight="1">
      <c r="A64" s="264" t="s">
        <v>543</v>
      </c>
      <c r="B64" s="265" t="s">
        <v>544</v>
      </c>
      <c r="C64" s="267"/>
      <c r="D64" s="265" t="s">
        <v>545</v>
      </c>
      <c r="E64" s="265" t="s">
        <v>546</v>
      </c>
      <c r="F64" s="265" t="s">
        <v>547</v>
      </c>
      <c r="G64" s="265" t="s">
        <v>548</v>
      </c>
      <c r="H64" s="265" t="s">
        <v>531</v>
      </c>
      <c r="I64" s="265" t="s">
        <v>532</v>
      </c>
      <c r="J64" s="264" t="s">
        <v>397</v>
      </c>
      <c r="K64" s="264" t="s">
        <v>549</v>
      </c>
      <c r="L64" s="265" t="s">
        <v>550</v>
      </c>
      <c r="M64" s="264" t="s">
        <v>551</v>
      </c>
    </row>
    <row r="65" spans="1:13" ht="11.25" customHeight="1">
      <c r="A65" s="59" t="s">
        <v>552</v>
      </c>
      <c r="B65" s="59" t="s">
        <v>553</v>
      </c>
      <c r="C65" s="59">
        <v>5.96</v>
      </c>
      <c r="D65" s="59" t="s">
        <v>17</v>
      </c>
      <c r="E65" s="59" t="s">
        <v>285</v>
      </c>
      <c r="F65" s="59" t="s">
        <v>547</v>
      </c>
      <c r="G65" s="59" t="s">
        <v>548</v>
      </c>
      <c r="H65" s="59" t="s">
        <v>531</v>
      </c>
      <c r="I65" s="59" t="s">
        <v>532</v>
      </c>
      <c r="J65" s="59" t="s">
        <v>397</v>
      </c>
      <c r="K65" s="59" t="s">
        <v>554</v>
      </c>
      <c r="L65" s="59" t="s">
        <v>550</v>
      </c>
      <c r="M65" s="59" t="s">
        <v>555</v>
      </c>
    </row>
    <row r="66" spans="1:13" ht="11.25" customHeight="1">
      <c r="A66" s="59" t="s">
        <v>556</v>
      </c>
      <c r="B66" s="139" t="s">
        <v>557</v>
      </c>
      <c r="C66" s="59"/>
      <c r="D66" s="59" t="s">
        <v>558</v>
      </c>
      <c r="E66" s="139" t="s">
        <v>559</v>
      </c>
      <c r="F66" s="59"/>
      <c r="G66" s="139"/>
      <c r="H66" s="59"/>
      <c r="I66" s="139"/>
      <c r="J66" s="59"/>
      <c r="K66" s="139"/>
      <c r="L66" s="59">
        <v>3</v>
      </c>
      <c r="M66" s="59"/>
    </row>
    <row r="67" spans="1:13" ht="11.25" customHeight="1">
      <c r="A67" s="59" t="s">
        <v>450</v>
      </c>
      <c r="B67" s="139" t="s">
        <v>560</v>
      </c>
      <c r="C67" s="59">
        <v>0</v>
      </c>
      <c r="D67" s="59" t="s">
        <v>455</v>
      </c>
      <c r="E67" s="139" t="s">
        <v>561</v>
      </c>
      <c r="F67" s="59"/>
      <c r="G67" s="139"/>
      <c r="H67" s="59"/>
      <c r="I67" s="139"/>
      <c r="J67" s="59"/>
      <c r="K67" s="139"/>
      <c r="L67" s="59"/>
      <c r="M67" s="59"/>
    </row>
    <row r="68" spans="1:13" ht="11.25" customHeight="1">
      <c r="A68" s="59" t="s">
        <v>562</v>
      </c>
      <c r="B68" s="59" t="s">
        <v>563</v>
      </c>
      <c r="C68" s="59"/>
      <c r="D68" s="59" t="s">
        <v>564</v>
      </c>
      <c r="E68" s="59" t="s">
        <v>565</v>
      </c>
      <c r="F68" s="59"/>
      <c r="G68" s="59"/>
      <c r="H68" s="59"/>
      <c r="I68" s="59"/>
      <c r="J68" s="59"/>
      <c r="K68" s="59"/>
      <c r="L68" s="59"/>
      <c r="M68" s="59"/>
    </row>
    <row r="69" spans="1:13" ht="11.25" customHeight="1">
      <c r="A69" s="59" t="s">
        <v>566</v>
      </c>
      <c r="B69" s="59" t="s">
        <v>567</v>
      </c>
      <c r="C69" s="59"/>
      <c r="D69" s="59">
        <v>103</v>
      </c>
      <c r="E69" s="59"/>
      <c r="F69" s="59"/>
      <c r="G69" s="59"/>
      <c r="H69" s="59"/>
      <c r="I69" s="59"/>
      <c r="J69" s="59"/>
      <c r="K69" s="59"/>
      <c r="L69" s="59"/>
      <c r="M69" s="59"/>
    </row>
    <row r="70" spans="1:13" ht="11.25" customHeight="1">
      <c r="A70" s="138" t="s">
        <v>568</v>
      </c>
      <c r="B70" s="138" t="s">
        <v>569</v>
      </c>
      <c r="C70" s="142"/>
      <c r="D70" s="138" t="s">
        <v>570</v>
      </c>
      <c r="E70" s="138" t="s">
        <v>571</v>
      </c>
      <c r="F70" s="138" t="s">
        <v>572</v>
      </c>
      <c r="G70" s="138" t="s">
        <v>573</v>
      </c>
      <c r="H70" s="138" t="s">
        <v>574</v>
      </c>
      <c r="I70" s="138" t="s">
        <v>575</v>
      </c>
      <c r="J70" s="138" t="s">
        <v>576</v>
      </c>
      <c r="K70" s="138" t="s">
        <v>577</v>
      </c>
      <c r="L70" s="138"/>
      <c r="M70" s="142"/>
    </row>
    <row r="71" spans="1:13" ht="11.25" customHeight="1">
      <c r="A71" s="138" t="s">
        <v>578</v>
      </c>
      <c r="B71" s="138" t="s">
        <v>579</v>
      </c>
      <c r="C71" s="142"/>
      <c r="D71" s="138">
        <v>11021906</v>
      </c>
      <c r="E71" s="138" t="s">
        <v>580</v>
      </c>
      <c r="F71" s="138"/>
      <c r="G71" s="138"/>
      <c r="H71" s="138"/>
      <c r="I71" s="138"/>
      <c r="J71" s="138"/>
      <c r="K71" s="138"/>
      <c r="L71" s="138"/>
      <c r="M71" s="142"/>
    </row>
    <row r="72" spans="1:13" s="215" customFormat="1" ht="11.25" customHeight="1">
      <c r="A72" s="138" t="s">
        <v>581</v>
      </c>
      <c r="B72" s="138" t="s">
        <v>582</v>
      </c>
      <c r="C72" s="142"/>
      <c r="D72" s="138" t="s">
        <v>583</v>
      </c>
      <c r="E72" s="138" t="s">
        <v>584</v>
      </c>
      <c r="F72" s="138" t="s">
        <v>585</v>
      </c>
      <c r="G72" s="138" t="s">
        <v>586</v>
      </c>
      <c r="H72" s="138" t="s">
        <v>587</v>
      </c>
      <c r="I72" s="138" t="s">
        <v>588</v>
      </c>
      <c r="J72" s="138" t="s">
        <v>589</v>
      </c>
      <c r="K72" s="138" t="s">
        <v>590</v>
      </c>
      <c r="L72" s="138"/>
      <c r="M72" s="142"/>
    </row>
    <row r="73" spans="1:13" ht="11.25" customHeight="1">
      <c r="A73" s="138" t="s">
        <v>591</v>
      </c>
      <c r="B73" s="141" t="s">
        <v>592</v>
      </c>
      <c r="C73" s="142"/>
      <c r="D73" s="138">
        <v>119257</v>
      </c>
      <c r="E73" s="141" t="s">
        <v>375</v>
      </c>
      <c r="F73" s="138"/>
      <c r="G73" s="138"/>
      <c r="H73" s="138"/>
      <c r="I73" s="138"/>
      <c r="J73" s="138"/>
      <c r="K73" s="138"/>
      <c r="L73" s="138"/>
      <c r="M73" s="142"/>
    </row>
    <row r="74" spans="1:13" ht="11.25" customHeight="1">
      <c r="A74" s="59" t="s">
        <v>198</v>
      </c>
      <c r="B74" s="139" t="s">
        <v>593</v>
      </c>
      <c r="C74" s="59">
        <v>0</v>
      </c>
      <c r="D74" s="59" t="s">
        <v>594</v>
      </c>
      <c r="E74" s="139" t="s">
        <v>595</v>
      </c>
      <c r="F74" s="59" t="s">
        <v>591</v>
      </c>
      <c r="G74" s="139" t="s">
        <v>596</v>
      </c>
      <c r="H74" s="59"/>
      <c r="I74" s="139"/>
      <c r="J74" s="59"/>
      <c r="K74" s="139"/>
      <c r="L74" s="59"/>
      <c r="M74" s="59"/>
    </row>
    <row r="75" spans="1:13" ht="11.25" customHeight="1">
      <c r="A75" s="59" t="s">
        <v>597</v>
      </c>
      <c r="B75" s="139" t="s">
        <v>598</v>
      </c>
      <c r="C75" s="59"/>
      <c r="D75" s="59" t="s">
        <v>599</v>
      </c>
      <c r="E75" s="139" t="s">
        <v>600</v>
      </c>
      <c r="F75" s="59" t="s">
        <v>601</v>
      </c>
      <c r="G75" s="139" t="s">
        <v>602</v>
      </c>
      <c r="H75" s="59"/>
      <c r="I75" s="139"/>
      <c r="J75" s="59"/>
      <c r="K75" s="139"/>
      <c r="L75" s="59"/>
      <c r="M75" s="59"/>
    </row>
    <row r="76" spans="1:13" ht="11.25" customHeight="1">
      <c r="A76" s="138" t="s">
        <v>603</v>
      </c>
      <c r="B76" s="142" t="s">
        <v>604</v>
      </c>
      <c r="C76" s="142">
        <v>0</v>
      </c>
      <c r="D76" s="142" t="s">
        <v>329</v>
      </c>
      <c r="E76" s="142" t="s">
        <v>605</v>
      </c>
      <c r="F76" s="138" t="s">
        <v>606</v>
      </c>
      <c r="G76" s="138" t="s">
        <v>607</v>
      </c>
      <c r="H76" s="138" t="s">
        <v>608</v>
      </c>
      <c r="I76" s="138" t="s">
        <v>609</v>
      </c>
      <c r="J76" s="138" t="s">
        <v>610</v>
      </c>
      <c r="K76" s="138" t="s">
        <v>611</v>
      </c>
      <c r="L76" s="138"/>
      <c r="M76" s="138" t="s">
        <v>612</v>
      </c>
    </row>
    <row r="77" spans="1:13" ht="11.25" customHeight="1">
      <c r="A77" s="59" t="s">
        <v>613</v>
      </c>
      <c r="B77" s="139" t="s">
        <v>614</v>
      </c>
      <c r="C77" s="59"/>
      <c r="D77" s="59" t="s">
        <v>615</v>
      </c>
      <c r="E77" s="139" t="s">
        <v>616</v>
      </c>
      <c r="F77" s="59" t="s">
        <v>617</v>
      </c>
      <c r="G77" s="139" t="s">
        <v>618</v>
      </c>
      <c r="H77" s="59"/>
      <c r="I77" s="139"/>
      <c r="J77" s="59"/>
      <c r="K77" s="139"/>
      <c r="L77" s="59"/>
      <c r="M77" s="59"/>
    </row>
    <row r="78" spans="1:13" ht="11.25" customHeight="1">
      <c r="A78" s="138" t="s">
        <v>619</v>
      </c>
      <c r="B78" s="138" t="s">
        <v>620</v>
      </c>
      <c r="C78" s="142"/>
      <c r="D78" s="138">
        <v>9951</v>
      </c>
      <c r="E78" s="138"/>
      <c r="F78" s="142"/>
      <c r="G78" s="142"/>
      <c r="H78" s="142"/>
      <c r="I78" s="142"/>
      <c r="J78" s="142"/>
      <c r="K78" s="142"/>
      <c r="L78" s="142"/>
      <c r="M78" s="142"/>
    </row>
    <row r="79" spans="1:13" ht="11.25" customHeight="1">
      <c r="A79" s="143" t="s">
        <v>621</v>
      </c>
      <c r="B79" s="143" t="s">
        <v>622</v>
      </c>
      <c r="C79" s="59"/>
      <c r="D79" s="59" t="s">
        <v>623</v>
      </c>
      <c r="E79" s="59" t="s">
        <v>624</v>
      </c>
      <c r="F79" s="59" t="s">
        <v>625</v>
      </c>
      <c r="G79" s="59" t="s">
        <v>626</v>
      </c>
      <c r="H79" s="59" t="s">
        <v>627</v>
      </c>
      <c r="I79" s="59" t="s">
        <v>628</v>
      </c>
      <c r="J79" s="59"/>
      <c r="K79" s="59"/>
      <c r="L79" s="59"/>
      <c r="M79" s="59"/>
    </row>
    <row r="80" spans="1:13" ht="11.25" customHeight="1">
      <c r="A80" s="138" t="s">
        <v>629</v>
      </c>
      <c r="B80" s="138" t="s">
        <v>630</v>
      </c>
      <c r="C80" s="142"/>
      <c r="D80" s="142" t="s">
        <v>631</v>
      </c>
      <c r="E80" s="142" t="s">
        <v>632</v>
      </c>
      <c r="F80" s="138" t="s">
        <v>633</v>
      </c>
      <c r="G80" s="138" t="s">
        <v>634</v>
      </c>
      <c r="H80" s="138" t="s">
        <v>469</v>
      </c>
      <c r="I80" s="138" t="s">
        <v>635</v>
      </c>
      <c r="J80" s="138" t="s">
        <v>636</v>
      </c>
      <c r="K80" s="138" t="s">
        <v>637</v>
      </c>
      <c r="L80" s="138"/>
      <c r="M80" s="142"/>
    </row>
    <row r="81" spans="1:13" s="146" customFormat="1" ht="11.25" customHeight="1">
      <c r="A81" s="138" t="s">
        <v>638</v>
      </c>
      <c r="B81" s="138" t="s">
        <v>639</v>
      </c>
      <c r="C81" s="142"/>
      <c r="D81" s="138" t="s">
        <v>640</v>
      </c>
      <c r="E81" s="138" t="s">
        <v>641</v>
      </c>
      <c r="F81" s="138" t="s">
        <v>633</v>
      </c>
      <c r="G81" s="138" t="s">
        <v>634</v>
      </c>
      <c r="H81" s="138" t="s">
        <v>469</v>
      </c>
      <c r="I81" s="138" t="s">
        <v>635</v>
      </c>
      <c r="J81" s="138" t="s">
        <v>636</v>
      </c>
      <c r="K81" s="138" t="s">
        <v>637</v>
      </c>
      <c r="L81" s="138"/>
      <c r="M81" s="142"/>
    </row>
    <row r="82" spans="1:13" ht="11.25" customHeight="1">
      <c r="A82" s="138" t="s">
        <v>642</v>
      </c>
      <c r="B82" s="141" t="s">
        <v>643</v>
      </c>
      <c r="C82" s="142"/>
      <c r="D82" s="141" t="s">
        <v>19</v>
      </c>
      <c r="E82" s="141" t="s">
        <v>302</v>
      </c>
      <c r="F82" s="141" t="s">
        <v>644</v>
      </c>
      <c r="G82" s="141" t="s">
        <v>645</v>
      </c>
      <c r="H82" s="141" t="s">
        <v>397</v>
      </c>
      <c r="I82" s="141" t="s">
        <v>646</v>
      </c>
      <c r="J82" s="141" t="s">
        <v>531</v>
      </c>
      <c r="K82" s="141" t="s">
        <v>532</v>
      </c>
      <c r="L82" s="141" t="s">
        <v>647</v>
      </c>
      <c r="M82" s="141" t="s">
        <v>538</v>
      </c>
    </row>
    <row r="83" spans="1:13" ht="11.25" customHeight="1">
      <c r="A83" s="138" t="s">
        <v>648</v>
      </c>
      <c r="B83" s="138" t="s">
        <v>649</v>
      </c>
      <c r="C83" s="142"/>
      <c r="D83" s="138" t="s">
        <v>572</v>
      </c>
      <c r="E83" s="138" t="s">
        <v>650</v>
      </c>
      <c r="F83" s="618" t="s">
        <v>651</v>
      </c>
      <c r="G83" s="619" t="s">
        <v>652</v>
      </c>
      <c r="H83" s="618" t="s">
        <v>653</v>
      </c>
      <c r="I83" s="619" t="s">
        <v>654</v>
      </c>
      <c r="J83" s="142"/>
      <c r="K83" s="142"/>
      <c r="L83" s="142"/>
      <c r="M83" s="142"/>
    </row>
    <row r="84" spans="1:13" ht="11.25" customHeight="1">
      <c r="A84" s="138" t="s">
        <v>655</v>
      </c>
      <c r="B84" s="138" t="s">
        <v>656</v>
      </c>
      <c r="C84" s="142"/>
      <c r="D84" s="138" t="s">
        <v>338</v>
      </c>
      <c r="E84" s="138" t="s">
        <v>657</v>
      </c>
      <c r="F84" s="138" t="s">
        <v>338</v>
      </c>
      <c r="G84" s="138" t="s">
        <v>339</v>
      </c>
      <c r="H84" s="138" t="s">
        <v>658</v>
      </c>
      <c r="I84" s="138" t="s">
        <v>659</v>
      </c>
      <c r="J84" s="142"/>
      <c r="K84" s="142"/>
      <c r="L84" s="142"/>
      <c r="M84" s="142"/>
    </row>
    <row r="85" spans="1:13" ht="11.25" customHeight="1">
      <c r="A85" s="59" t="s">
        <v>660</v>
      </c>
      <c r="B85" s="59" t="s">
        <v>661</v>
      </c>
      <c r="C85" s="59"/>
      <c r="D85" s="59" t="s">
        <v>662</v>
      </c>
      <c r="E85" s="59" t="s">
        <v>663</v>
      </c>
      <c r="F85" s="59" t="s">
        <v>576</v>
      </c>
      <c r="G85" s="59" t="s">
        <v>664</v>
      </c>
      <c r="H85" s="59" t="s">
        <v>574</v>
      </c>
      <c r="I85" s="59" t="s">
        <v>575</v>
      </c>
      <c r="J85" s="59" t="s">
        <v>665</v>
      </c>
      <c r="K85" s="59" t="s">
        <v>666</v>
      </c>
      <c r="L85" s="59"/>
      <c r="M85" s="59"/>
    </row>
    <row r="86" spans="1:13" ht="11.25" customHeight="1">
      <c r="A86" s="59" t="s">
        <v>667</v>
      </c>
      <c r="B86" s="59" t="s">
        <v>668</v>
      </c>
      <c r="C86" s="59">
        <v>3.7</v>
      </c>
      <c r="D86" s="59" t="s">
        <v>294</v>
      </c>
      <c r="E86" s="59" t="s">
        <v>295</v>
      </c>
      <c r="F86" s="59" t="s">
        <v>296</v>
      </c>
      <c r="G86" s="59" t="s">
        <v>669</v>
      </c>
      <c r="H86" s="59" t="s">
        <v>206</v>
      </c>
      <c r="I86" s="59" t="s">
        <v>407</v>
      </c>
      <c r="J86" s="59" t="s">
        <v>196</v>
      </c>
      <c r="K86" s="59" t="s">
        <v>408</v>
      </c>
      <c r="L86" s="59"/>
      <c r="M86" s="59" t="s">
        <v>670</v>
      </c>
    </row>
    <row r="87" spans="1:13" s="146" customFormat="1" ht="11.25" customHeight="1">
      <c r="A87" s="59" t="s">
        <v>671</v>
      </c>
      <c r="B87" s="139" t="s">
        <v>672</v>
      </c>
      <c r="C87" s="59">
        <v>0</v>
      </c>
      <c r="D87" s="59" t="s">
        <v>378</v>
      </c>
      <c r="E87" s="139" t="s">
        <v>379</v>
      </c>
      <c r="F87" s="59" t="s">
        <v>673</v>
      </c>
      <c r="G87" s="139" t="s">
        <v>674</v>
      </c>
      <c r="H87" s="59" t="s">
        <v>496</v>
      </c>
      <c r="I87" s="139" t="s">
        <v>497</v>
      </c>
      <c r="J87" s="59" t="s">
        <v>675</v>
      </c>
      <c r="K87" s="139" t="s">
        <v>676</v>
      </c>
      <c r="L87" s="59" t="s">
        <v>677</v>
      </c>
      <c r="M87" s="59" t="s">
        <v>498</v>
      </c>
    </row>
    <row r="88" spans="1:13" ht="11.25" customHeight="1">
      <c r="A88" s="138" t="s">
        <v>678</v>
      </c>
      <c r="B88" s="138" t="s">
        <v>679</v>
      </c>
      <c r="C88" s="142">
        <v>15.7</v>
      </c>
      <c r="D88" s="138" t="s">
        <v>680</v>
      </c>
      <c r="E88" s="138" t="s">
        <v>681</v>
      </c>
      <c r="F88" s="138" t="s">
        <v>338</v>
      </c>
      <c r="G88" s="138" t="s">
        <v>682</v>
      </c>
      <c r="H88" s="138" t="s">
        <v>658</v>
      </c>
      <c r="I88" s="138" t="s">
        <v>659</v>
      </c>
      <c r="J88" s="138" t="s">
        <v>658</v>
      </c>
      <c r="K88" s="138" t="s">
        <v>659</v>
      </c>
      <c r="L88" s="138"/>
      <c r="M88" s="138" t="s">
        <v>356</v>
      </c>
    </row>
    <row r="89" spans="1:13" ht="11.25" customHeight="1">
      <c r="A89" s="264" t="s">
        <v>683</v>
      </c>
      <c r="B89" s="264" t="s">
        <v>684</v>
      </c>
      <c r="C89" s="267"/>
      <c r="D89" s="264" t="s">
        <v>685</v>
      </c>
      <c r="E89" s="264" t="s">
        <v>686</v>
      </c>
      <c r="F89" s="264" t="s">
        <v>17</v>
      </c>
      <c r="G89" s="264" t="s">
        <v>687</v>
      </c>
      <c r="H89" s="264" t="s">
        <v>286</v>
      </c>
      <c r="I89" s="264" t="s">
        <v>688</v>
      </c>
      <c r="J89" s="265" t="s">
        <v>689</v>
      </c>
      <c r="K89" s="265" t="s">
        <v>690</v>
      </c>
      <c r="L89" s="265" t="s">
        <v>691</v>
      </c>
      <c r="M89" s="265" t="s">
        <v>692</v>
      </c>
    </row>
    <row r="90" spans="1:13" ht="11.25" customHeight="1">
      <c r="A90" s="59" t="s">
        <v>693</v>
      </c>
      <c r="B90" s="59" t="s">
        <v>694</v>
      </c>
      <c r="C90" s="59">
        <v>5.2</v>
      </c>
      <c r="D90" s="59" t="s">
        <v>547</v>
      </c>
      <c r="E90" s="59" t="s">
        <v>548</v>
      </c>
      <c r="F90" s="59" t="s">
        <v>695</v>
      </c>
      <c r="G90" s="59" t="s">
        <v>696</v>
      </c>
      <c r="H90" s="59" t="s">
        <v>503</v>
      </c>
      <c r="I90" s="59" t="s">
        <v>504</v>
      </c>
      <c r="J90" s="59" t="s">
        <v>697</v>
      </c>
      <c r="K90" s="59" t="s">
        <v>698</v>
      </c>
      <c r="L90" s="59" t="s">
        <v>691</v>
      </c>
      <c r="M90" s="59" t="s">
        <v>699</v>
      </c>
    </row>
    <row r="91" spans="1:13" ht="11.25" customHeight="1">
      <c r="A91" s="59" t="s">
        <v>700</v>
      </c>
      <c r="B91" s="139" t="s">
        <v>701</v>
      </c>
      <c r="C91" s="59"/>
      <c r="D91" s="59" t="s">
        <v>547</v>
      </c>
      <c r="E91" s="139" t="s">
        <v>548</v>
      </c>
      <c r="F91" s="59" t="s">
        <v>702</v>
      </c>
      <c r="G91" s="139" t="s">
        <v>703</v>
      </c>
      <c r="H91" s="59" t="s">
        <v>704</v>
      </c>
      <c r="I91" s="139" t="s">
        <v>705</v>
      </c>
      <c r="J91" s="59"/>
      <c r="K91" s="139"/>
      <c r="L91" s="59"/>
      <c r="M91" s="59"/>
    </row>
    <row r="92" spans="1:13" ht="11.25" customHeight="1">
      <c r="A92" s="59" t="s">
        <v>675</v>
      </c>
      <c r="B92" s="59" t="s">
        <v>676</v>
      </c>
      <c r="C92" s="59">
        <v>0.2</v>
      </c>
      <c r="D92" s="59" t="s">
        <v>338</v>
      </c>
      <c r="E92" s="59" t="s">
        <v>339</v>
      </c>
      <c r="F92" s="59" t="s">
        <v>706</v>
      </c>
      <c r="G92" s="59" t="s">
        <v>707</v>
      </c>
      <c r="H92" s="59" t="s">
        <v>708</v>
      </c>
      <c r="I92" s="59" t="s">
        <v>709</v>
      </c>
      <c r="J92" s="59" t="s">
        <v>710</v>
      </c>
      <c r="K92" s="59" t="s">
        <v>711</v>
      </c>
      <c r="L92" s="59"/>
      <c r="M92" s="59"/>
    </row>
    <row r="93" spans="1:13" ht="11.25" customHeight="1">
      <c r="A93" s="59" t="s">
        <v>712</v>
      </c>
      <c r="B93" s="59" t="s">
        <v>713</v>
      </c>
      <c r="C93" s="59">
        <v>1.8</v>
      </c>
      <c r="D93" s="59" t="s">
        <v>675</v>
      </c>
      <c r="E93" s="59" t="s">
        <v>676</v>
      </c>
      <c r="F93" s="59" t="s">
        <v>631</v>
      </c>
      <c r="G93" s="59" t="s">
        <v>714</v>
      </c>
      <c r="H93" s="59" t="s">
        <v>715</v>
      </c>
      <c r="I93" s="59" t="s">
        <v>716</v>
      </c>
      <c r="J93" s="59" t="s">
        <v>717</v>
      </c>
      <c r="K93" s="59" t="s">
        <v>718</v>
      </c>
      <c r="L93" s="59"/>
      <c r="M93" s="59"/>
    </row>
    <row r="94" spans="1:13" ht="11.25" customHeight="1">
      <c r="A94" s="59" t="s">
        <v>719</v>
      </c>
      <c r="B94" s="59" t="s">
        <v>720</v>
      </c>
      <c r="C94" s="59">
        <v>2.7</v>
      </c>
      <c r="D94" s="59" t="s">
        <v>675</v>
      </c>
      <c r="E94" s="59" t="s">
        <v>676</v>
      </c>
      <c r="F94" s="59" t="s">
        <v>721</v>
      </c>
      <c r="G94" s="59" t="s">
        <v>722</v>
      </c>
      <c r="H94" s="59" t="s">
        <v>723</v>
      </c>
      <c r="I94" s="59" t="s">
        <v>724</v>
      </c>
      <c r="J94" s="59" t="s">
        <v>725</v>
      </c>
      <c r="K94" s="59" t="s">
        <v>726</v>
      </c>
      <c r="L94" s="59"/>
      <c r="M94" s="59"/>
    </row>
    <row r="95" spans="1:13" ht="11.25" customHeight="1">
      <c r="A95" s="59" t="s">
        <v>727</v>
      </c>
      <c r="B95" s="59" t="s">
        <v>728</v>
      </c>
      <c r="C95" s="59"/>
      <c r="D95" s="59" t="s">
        <v>338</v>
      </c>
      <c r="E95" s="59" t="s">
        <v>729</v>
      </c>
      <c r="F95" s="59" t="s">
        <v>730</v>
      </c>
      <c r="G95" s="59" t="s">
        <v>731</v>
      </c>
      <c r="H95" s="59" t="s">
        <v>732</v>
      </c>
      <c r="I95" s="59" t="s">
        <v>733</v>
      </c>
      <c r="J95" s="59"/>
      <c r="K95" s="59"/>
      <c r="L95" s="59"/>
      <c r="M95" s="59"/>
    </row>
    <row r="96" spans="1:13" ht="11.25" customHeight="1">
      <c r="A96" s="59" t="s">
        <v>734</v>
      </c>
      <c r="B96" s="59" t="s">
        <v>735</v>
      </c>
      <c r="C96" s="59"/>
      <c r="D96" s="59" t="s">
        <v>736</v>
      </c>
      <c r="E96" s="59" t="s">
        <v>573</v>
      </c>
      <c r="F96" s="59" t="s">
        <v>576</v>
      </c>
      <c r="G96" s="59" t="s">
        <v>664</v>
      </c>
      <c r="H96" s="59" t="s">
        <v>737</v>
      </c>
      <c r="I96" s="59" t="s">
        <v>738</v>
      </c>
      <c r="J96" s="59" t="s">
        <v>739</v>
      </c>
      <c r="K96" s="59" t="s">
        <v>740</v>
      </c>
      <c r="L96" s="59" t="s">
        <v>741</v>
      </c>
      <c r="M96" s="59"/>
    </row>
    <row r="97" spans="1:13" s="146" customFormat="1" ht="11.25" customHeight="1">
      <c r="A97" s="59" t="s">
        <v>742</v>
      </c>
      <c r="B97" s="59" t="s">
        <v>743</v>
      </c>
      <c r="C97" s="59">
        <v>15.5</v>
      </c>
      <c r="D97" s="59" t="s">
        <v>338</v>
      </c>
      <c r="E97" s="59" t="s">
        <v>682</v>
      </c>
      <c r="F97" s="59" t="s">
        <v>730</v>
      </c>
      <c r="G97" s="59" t="s">
        <v>731</v>
      </c>
      <c r="H97" s="59" t="s">
        <v>744</v>
      </c>
      <c r="I97" s="59" t="s">
        <v>745</v>
      </c>
      <c r="J97" s="59" t="s">
        <v>746</v>
      </c>
      <c r="K97" s="59" t="s">
        <v>747</v>
      </c>
      <c r="L97" s="59"/>
      <c r="M97" s="59"/>
    </row>
    <row r="98" spans="1:13" s="146" customFormat="1" ht="11.25" customHeight="1">
      <c r="A98" s="138" t="s">
        <v>748</v>
      </c>
      <c r="B98" s="138" t="s">
        <v>749</v>
      </c>
      <c r="C98" s="142"/>
      <c r="D98" s="138" t="s">
        <v>338</v>
      </c>
      <c r="E98" s="138" t="s">
        <v>750</v>
      </c>
      <c r="F98" s="138" t="s">
        <v>658</v>
      </c>
      <c r="G98" s="138" t="s">
        <v>659</v>
      </c>
      <c r="H98" s="138" t="s">
        <v>338</v>
      </c>
      <c r="I98" s="138" t="s">
        <v>750</v>
      </c>
      <c r="J98" s="138" t="s">
        <v>751</v>
      </c>
      <c r="K98" s="138" t="s">
        <v>752</v>
      </c>
      <c r="L98" s="138"/>
      <c r="M98" s="138"/>
    </row>
    <row r="99" spans="1:13" ht="11.25" customHeight="1">
      <c r="A99" s="59" t="s">
        <v>753</v>
      </c>
      <c r="B99" s="59" t="s">
        <v>754</v>
      </c>
      <c r="C99" s="59"/>
      <c r="D99" s="59" t="s">
        <v>736</v>
      </c>
      <c r="E99" s="59" t="s">
        <v>573</v>
      </c>
      <c r="F99" s="59" t="s">
        <v>441</v>
      </c>
      <c r="G99" s="59" t="s">
        <v>507</v>
      </c>
      <c r="H99" s="59" t="s">
        <v>680</v>
      </c>
      <c r="I99" s="59" t="s">
        <v>755</v>
      </c>
      <c r="J99" s="59" t="s">
        <v>756</v>
      </c>
      <c r="K99" s="59" t="s">
        <v>757</v>
      </c>
      <c r="L99" s="59"/>
      <c r="M99" s="59"/>
    </row>
    <row r="100" spans="1:13" ht="11.25" customHeight="1">
      <c r="A100" s="59" t="s">
        <v>758</v>
      </c>
      <c r="B100" s="59" t="s">
        <v>759</v>
      </c>
      <c r="C100" s="59">
        <v>15.4</v>
      </c>
      <c r="D100" s="59" t="s">
        <v>338</v>
      </c>
      <c r="E100" s="59" t="s">
        <v>682</v>
      </c>
      <c r="F100" s="59" t="s">
        <v>730</v>
      </c>
      <c r="G100" s="59" t="s">
        <v>731</v>
      </c>
      <c r="H100" s="59" t="s">
        <v>760</v>
      </c>
      <c r="I100" s="59" t="s">
        <v>761</v>
      </c>
      <c r="J100" s="59" t="s">
        <v>762</v>
      </c>
      <c r="K100" s="59" t="s">
        <v>763</v>
      </c>
      <c r="L100" s="59"/>
      <c r="M100" s="59"/>
    </row>
    <row r="101" spans="1:13" ht="11.25" customHeight="1">
      <c r="A101" s="59" t="s">
        <v>764</v>
      </c>
      <c r="B101" s="59" t="s">
        <v>765</v>
      </c>
      <c r="C101" s="59">
        <v>7.4</v>
      </c>
      <c r="D101" s="59" t="s">
        <v>338</v>
      </c>
      <c r="E101" s="59" t="s">
        <v>682</v>
      </c>
      <c r="F101" s="143" t="s">
        <v>658</v>
      </c>
      <c r="G101" s="143" t="s">
        <v>766</v>
      </c>
      <c r="H101" s="59" t="s">
        <v>730</v>
      </c>
      <c r="I101" s="59" t="s">
        <v>731</v>
      </c>
      <c r="J101" s="143" t="s">
        <v>767</v>
      </c>
      <c r="K101" s="143" t="s">
        <v>768</v>
      </c>
      <c r="L101" s="143"/>
      <c r="M101" s="59" t="s">
        <v>769</v>
      </c>
    </row>
    <row r="102" spans="1:13" ht="11.25" customHeight="1">
      <c r="A102" s="59" t="s">
        <v>770</v>
      </c>
      <c r="B102" s="139" t="s">
        <v>771</v>
      </c>
      <c r="C102" s="59">
        <v>7.03</v>
      </c>
      <c r="D102" s="59" t="s">
        <v>338</v>
      </c>
      <c r="E102" s="139" t="s">
        <v>657</v>
      </c>
      <c r="F102" s="59" t="s">
        <v>772</v>
      </c>
      <c r="G102" s="139" t="s">
        <v>773</v>
      </c>
      <c r="H102" s="59" t="s">
        <v>767</v>
      </c>
      <c r="I102" s="139" t="s">
        <v>768</v>
      </c>
      <c r="J102" s="59" t="s">
        <v>767</v>
      </c>
      <c r="K102" s="139" t="s">
        <v>768</v>
      </c>
      <c r="L102" s="59" t="s">
        <v>774</v>
      </c>
      <c r="M102" s="59" t="s">
        <v>356</v>
      </c>
    </row>
    <row r="103" spans="1:13" ht="11.25" customHeight="1">
      <c r="A103" s="138" t="s">
        <v>775</v>
      </c>
      <c r="B103" s="138" t="s">
        <v>776</v>
      </c>
      <c r="C103" s="142"/>
      <c r="D103" s="138" t="s">
        <v>777</v>
      </c>
      <c r="E103" s="138" t="s">
        <v>778</v>
      </c>
      <c r="F103" s="138" t="s">
        <v>338</v>
      </c>
      <c r="G103" s="138" t="s">
        <v>339</v>
      </c>
      <c r="H103" s="138" t="s">
        <v>658</v>
      </c>
      <c r="I103" s="138" t="s">
        <v>659</v>
      </c>
      <c r="J103" s="138" t="s">
        <v>338</v>
      </c>
      <c r="K103" s="138" t="s">
        <v>339</v>
      </c>
      <c r="L103" s="138"/>
      <c r="M103" s="142"/>
    </row>
    <row r="104" spans="1:13" ht="11.25" customHeight="1">
      <c r="A104" s="59" t="s">
        <v>779</v>
      </c>
      <c r="B104" s="59" t="s">
        <v>780</v>
      </c>
      <c r="C104" s="59"/>
      <c r="D104" s="59" t="s">
        <v>338</v>
      </c>
      <c r="E104" s="59" t="s">
        <v>729</v>
      </c>
      <c r="F104" s="143" t="s">
        <v>781</v>
      </c>
      <c r="G104" s="143" t="s">
        <v>782</v>
      </c>
      <c r="H104" s="59"/>
      <c r="I104" s="59"/>
      <c r="J104" s="143"/>
      <c r="K104" s="143"/>
      <c r="L104" s="143"/>
      <c r="M104" s="59"/>
    </row>
    <row r="105" spans="1:13" ht="11.25" customHeight="1">
      <c r="A105" s="264" t="s">
        <v>783</v>
      </c>
      <c r="B105" s="265" t="s">
        <v>784</v>
      </c>
      <c r="C105" s="267"/>
      <c r="D105" s="265" t="s">
        <v>736</v>
      </c>
      <c r="E105" s="265" t="s">
        <v>785</v>
      </c>
      <c r="F105" s="620" t="s">
        <v>786</v>
      </c>
      <c r="G105" s="620" t="s">
        <v>787</v>
      </c>
      <c r="H105" s="265" t="s">
        <v>397</v>
      </c>
      <c r="I105" s="265" t="s">
        <v>646</v>
      </c>
      <c r="J105" s="620" t="s">
        <v>788</v>
      </c>
      <c r="K105" s="620" t="s">
        <v>789</v>
      </c>
      <c r="L105" s="621" t="s">
        <v>790</v>
      </c>
      <c r="M105" s="265" t="s">
        <v>791</v>
      </c>
    </row>
    <row r="106" spans="1:13" ht="11.25" customHeight="1">
      <c r="A106" s="59" t="s">
        <v>792</v>
      </c>
      <c r="B106" s="59" t="s">
        <v>793</v>
      </c>
      <c r="C106" s="59"/>
      <c r="D106" s="59" t="s">
        <v>338</v>
      </c>
      <c r="E106" s="59" t="s">
        <v>682</v>
      </c>
      <c r="F106" s="143" t="s">
        <v>621</v>
      </c>
      <c r="G106" s="143" t="s">
        <v>622</v>
      </c>
      <c r="H106" s="59"/>
      <c r="I106" s="59"/>
      <c r="J106" s="143"/>
      <c r="K106" s="143"/>
      <c r="L106" s="143"/>
      <c r="M106" s="59"/>
    </row>
    <row r="107" spans="1:13" ht="11.25" customHeight="1">
      <c r="A107" s="138" t="s">
        <v>794</v>
      </c>
      <c r="B107" s="138" t="s">
        <v>795</v>
      </c>
      <c r="C107" s="142">
        <v>0.2</v>
      </c>
      <c r="D107" s="138" t="s">
        <v>441</v>
      </c>
      <c r="E107" s="138" t="s">
        <v>442</v>
      </c>
      <c r="F107" s="622" t="s">
        <v>338</v>
      </c>
      <c r="G107" s="622" t="s">
        <v>682</v>
      </c>
      <c r="H107" s="138" t="s">
        <v>756</v>
      </c>
      <c r="I107" s="138" t="s">
        <v>757</v>
      </c>
      <c r="J107" s="622" t="s">
        <v>796</v>
      </c>
      <c r="K107" s="622" t="s">
        <v>797</v>
      </c>
      <c r="L107" s="622"/>
      <c r="M107" s="138" t="s">
        <v>699</v>
      </c>
    </row>
    <row r="108" spans="1:13" ht="11.25" customHeight="1">
      <c r="A108" s="264" t="s">
        <v>798</v>
      </c>
      <c r="B108" s="265" t="s">
        <v>799</v>
      </c>
      <c r="C108" s="267"/>
      <c r="D108" s="265" t="s">
        <v>685</v>
      </c>
      <c r="E108" s="265" t="s">
        <v>800</v>
      </c>
      <c r="F108" s="620" t="s">
        <v>17</v>
      </c>
      <c r="G108" s="620" t="s">
        <v>801</v>
      </c>
      <c r="H108" s="265" t="s">
        <v>802</v>
      </c>
      <c r="I108" s="265" t="s">
        <v>803</v>
      </c>
      <c r="J108" s="620" t="s">
        <v>288</v>
      </c>
      <c r="K108" s="620" t="s">
        <v>382</v>
      </c>
      <c r="L108" s="620"/>
      <c r="M108" s="265" t="s">
        <v>692</v>
      </c>
    </row>
    <row r="109" spans="1:13" s="457" customFormat="1" ht="11.25" customHeight="1">
      <c r="A109" s="59" t="s">
        <v>804</v>
      </c>
      <c r="B109" s="139" t="s">
        <v>805</v>
      </c>
      <c r="C109" s="59">
        <v>12.5</v>
      </c>
      <c r="D109" s="59" t="s">
        <v>338</v>
      </c>
      <c r="E109" s="139" t="s">
        <v>657</v>
      </c>
      <c r="F109" s="59" t="s">
        <v>658</v>
      </c>
      <c r="G109" s="139" t="s">
        <v>659</v>
      </c>
      <c r="H109" s="59" t="s">
        <v>338</v>
      </c>
      <c r="I109" s="139" t="s">
        <v>657</v>
      </c>
      <c r="J109" s="59" t="s">
        <v>806</v>
      </c>
      <c r="K109" s="139" t="s">
        <v>807</v>
      </c>
      <c r="L109" s="59"/>
      <c r="M109" s="59"/>
    </row>
    <row r="110" spans="1:13" ht="11.25" customHeight="1">
      <c r="A110" s="59" t="s">
        <v>6401</v>
      </c>
      <c r="B110" s="139" t="s">
        <v>6402</v>
      </c>
      <c r="C110" s="59"/>
      <c r="D110" s="59" t="s">
        <v>6403</v>
      </c>
      <c r="E110" s="139" t="s">
        <v>657</v>
      </c>
      <c r="F110" s="59" t="s">
        <v>6404</v>
      </c>
      <c r="G110" s="139" t="s">
        <v>6405</v>
      </c>
      <c r="H110" s="59" t="s">
        <v>6406</v>
      </c>
      <c r="I110" s="139" t="s">
        <v>659</v>
      </c>
      <c r="J110" s="59" t="s">
        <v>6407</v>
      </c>
      <c r="K110" s="139" t="s">
        <v>6408</v>
      </c>
      <c r="L110" s="59"/>
      <c r="M110" s="59"/>
    </row>
    <row r="111" spans="1:13" ht="11.25" customHeight="1">
      <c r="A111" s="138" t="s">
        <v>808</v>
      </c>
      <c r="B111" s="138" t="s">
        <v>809</v>
      </c>
      <c r="C111" s="142"/>
      <c r="D111" s="138" t="s">
        <v>810</v>
      </c>
      <c r="E111" s="138" t="s">
        <v>811</v>
      </c>
      <c r="F111" s="138" t="s">
        <v>572</v>
      </c>
      <c r="G111" s="138" t="s">
        <v>573</v>
      </c>
      <c r="H111" s="138" t="s">
        <v>576</v>
      </c>
      <c r="I111" s="138" t="s">
        <v>577</v>
      </c>
      <c r="J111" s="141" t="s">
        <v>737</v>
      </c>
      <c r="K111" s="138" t="s">
        <v>738</v>
      </c>
      <c r="L111" s="138"/>
      <c r="M111" s="138"/>
    </row>
    <row r="112" spans="1:13" ht="11.25" customHeight="1">
      <c r="A112" s="138" t="s">
        <v>689</v>
      </c>
      <c r="B112" s="138" t="s">
        <v>690</v>
      </c>
      <c r="C112" s="142">
        <v>1.1000000000000001</v>
      </c>
      <c r="D112" s="138" t="s">
        <v>338</v>
      </c>
      <c r="E112" s="138" t="s">
        <v>729</v>
      </c>
      <c r="F112" s="138" t="s">
        <v>658</v>
      </c>
      <c r="G112" s="138" t="s">
        <v>659</v>
      </c>
      <c r="H112" s="138" t="s">
        <v>812</v>
      </c>
      <c r="I112" s="138" t="s">
        <v>813</v>
      </c>
      <c r="J112" s="138" t="s">
        <v>814</v>
      </c>
      <c r="K112" s="138" t="s">
        <v>815</v>
      </c>
      <c r="L112" s="138"/>
      <c r="M112" s="142"/>
    </row>
    <row r="113" spans="1:13" ht="11.25" customHeight="1">
      <c r="A113" s="138" t="s">
        <v>816</v>
      </c>
      <c r="B113" s="138" t="s">
        <v>817</v>
      </c>
      <c r="C113" s="142"/>
      <c r="D113" s="138" t="s">
        <v>338</v>
      </c>
      <c r="E113" s="138" t="s">
        <v>750</v>
      </c>
      <c r="F113" s="138" t="s">
        <v>818</v>
      </c>
      <c r="G113" s="138" t="s">
        <v>819</v>
      </c>
      <c r="H113" s="138" t="s">
        <v>746</v>
      </c>
      <c r="I113" s="138" t="s">
        <v>820</v>
      </c>
      <c r="J113" s="141" t="s">
        <v>821</v>
      </c>
      <c r="K113" s="138" t="s">
        <v>822</v>
      </c>
      <c r="L113" s="138"/>
      <c r="M113" s="138"/>
    </row>
    <row r="114" spans="1:13" ht="11.25" customHeight="1">
      <c r="A114" s="264" t="s">
        <v>823</v>
      </c>
      <c r="B114" s="265" t="s">
        <v>824</v>
      </c>
      <c r="C114" s="268"/>
      <c r="D114" s="269" t="s">
        <v>338</v>
      </c>
      <c r="E114" s="264" t="s">
        <v>750</v>
      </c>
      <c r="F114" s="265" t="s">
        <v>825</v>
      </c>
      <c r="G114" s="265" t="s">
        <v>826</v>
      </c>
      <c r="H114" s="266" t="s">
        <v>827</v>
      </c>
      <c r="I114" s="265" t="s">
        <v>828</v>
      </c>
      <c r="J114" s="265" t="s">
        <v>829</v>
      </c>
      <c r="K114" s="265" t="s">
        <v>830</v>
      </c>
      <c r="L114" s="265"/>
      <c r="M114" s="265" t="s">
        <v>831</v>
      </c>
    </row>
    <row r="115" spans="1:13" ht="11.25" customHeight="1">
      <c r="A115" s="416" t="s">
        <v>832</v>
      </c>
      <c r="B115" s="622" t="s">
        <v>833</v>
      </c>
      <c r="C115" s="622">
        <v>25.6</v>
      </c>
      <c r="D115" s="622" t="s">
        <v>338</v>
      </c>
      <c r="E115" s="622" t="s">
        <v>339</v>
      </c>
      <c r="F115" s="622" t="s">
        <v>338</v>
      </c>
      <c r="G115" s="622" t="s">
        <v>339</v>
      </c>
      <c r="H115" s="622" t="s">
        <v>658</v>
      </c>
      <c r="I115" s="622" t="s">
        <v>766</v>
      </c>
      <c r="J115" s="622" t="s">
        <v>767</v>
      </c>
      <c r="K115" s="622" t="s">
        <v>768</v>
      </c>
      <c r="L115" s="622"/>
      <c r="M115" s="622" t="s">
        <v>834</v>
      </c>
    </row>
    <row r="116" spans="1:13" ht="11.25" customHeight="1">
      <c r="A116" s="138" t="s">
        <v>835</v>
      </c>
      <c r="B116" s="138" t="s">
        <v>836</v>
      </c>
      <c r="C116" s="142"/>
      <c r="D116" s="138" t="s">
        <v>338</v>
      </c>
      <c r="E116" s="138" t="s">
        <v>750</v>
      </c>
      <c r="F116" s="138" t="s">
        <v>658</v>
      </c>
      <c r="G116" s="138" t="s">
        <v>659</v>
      </c>
      <c r="H116" s="138" t="s">
        <v>837</v>
      </c>
      <c r="I116" s="138" t="s">
        <v>838</v>
      </c>
      <c r="J116" s="138" t="s">
        <v>772</v>
      </c>
      <c r="K116" s="138" t="s">
        <v>839</v>
      </c>
      <c r="L116" s="138"/>
      <c r="M116" s="138"/>
    </row>
    <row r="117" spans="1:13" s="146" customFormat="1" ht="11.25" customHeight="1">
      <c r="A117" s="138" t="s">
        <v>840</v>
      </c>
      <c r="B117" s="138" t="s">
        <v>841</v>
      </c>
      <c r="C117" s="142"/>
      <c r="D117" s="138" t="s">
        <v>842</v>
      </c>
      <c r="E117" s="138" t="s">
        <v>843</v>
      </c>
      <c r="F117" s="138" t="s">
        <v>338</v>
      </c>
      <c r="G117" s="138" t="s">
        <v>339</v>
      </c>
      <c r="H117" s="138" t="s">
        <v>576</v>
      </c>
      <c r="I117" s="138" t="s">
        <v>577</v>
      </c>
      <c r="J117" s="141" t="s">
        <v>737</v>
      </c>
      <c r="K117" s="138" t="s">
        <v>738</v>
      </c>
      <c r="L117" s="138"/>
      <c r="M117" s="138"/>
    </row>
    <row r="118" spans="1:13" ht="11.25" customHeight="1">
      <c r="A118" s="138" t="s">
        <v>844</v>
      </c>
      <c r="B118" s="138" t="s">
        <v>845</v>
      </c>
      <c r="C118" s="142"/>
      <c r="D118" s="138" t="s">
        <v>338</v>
      </c>
      <c r="E118" s="138" t="s">
        <v>750</v>
      </c>
      <c r="F118" s="138" t="s">
        <v>680</v>
      </c>
      <c r="G118" s="138" t="s">
        <v>846</v>
      </c>
      <c r="H118" s="138" t="s">
        <v>478</v>
      </c>
      <c r="I118" s="141" t="s">
        <v>479</v>
      </c>
      <c r="J118" s="138" t="s">
        <v>658</v>
      </c>
      <c r="K118" s="138" t="s">
        <v>659</v>
      </c>
      <c r="L118" s="138"/>
      <c r="M118" s="138"/>
    </row>
    <row r="119" spans="1:13" ht="11.25" customHeight="1">
      <c r="A119" s="416" t="s">
        <v>847</v>
      </c>
      <c r="B119" s="622" t="s">
        <v>848</v>
      </c>
      <c r="C119" s="622">
        <v>7.6</v>
      </c>
      <c r="D119" s="622" t="s">
        <v>15</v>
      </c>
      <c r="E119" s="622" t="s">
        <v>849</v>
      </c>
      <c r="F119" s="622" t="s">
        <v>850</v>
      </c>
      <c r="G119" s="622" t="s">
        <v>851</v>
      </c>
      <c r="H119" s="622" t="s">
        <v>852</v>
      </c>
      <c r="I119" s="622" t="s">
        <v>853</v>
      </c>
      <c r="J119" s="622" t="s">
        <v>18</v>
      </c>
      <c r="K119" s="622" t="s">
        <v>854</v>
      </c>
      <c r="L119" s="622"/>
      <c r="M119" s="622"/>
    </row>
    <row r="120" spans="1:13" ht="11.25" customHeight="1">
      <c r="A120" s="59" t="s">
        <v>680</v>
      </c>
      <c r="B120" s="59" t="s">
        <v>846</v>
      </c>
      <c r="C120" s="59">
        <v>2.2000000000000002</v>
      </c>
      <c r="D120" s="59" t="s">
        <v>338</v>
      </c>
      <c r="E120" s="59" t="s">
        <v>855</v>
      </c>
      <c r="F120" s="59" t="s">
        <v>756</v>
      </c>
      <c r="G120" s="59" t="s">
        <v>856</v>
      </c>
      <c r="H120" s="59" t="s">
        <v>658</v>
      </c>
      <c r="I120" s="59" t="s">
        <v>857</v>
      </c>
      <c r="J120" s="59" t="s">
        <v>858</v>
      </c>
      <c r="K120" s="59" t="s">
        <v>859</v>
      </c>
      <c r="L120" s="59" t="s">
        <v>762</v>
      </c>
      <c r="M120" s="59"/>
    </row>
    <row r="121" spans="1:13" ht="11.25" customHeight="1">
      <c r="A121" s="59" t="s">
        <v>860</v>
      </c>
      <c r="B121" s="59" t="s">
        <v>861</v>
      </c>
      <c r="C121" s="59">
        <v>13.4</v>
      </c>
      <c r="D121" s="59" t="s">
        <v>338</v>
      </c>
      <c r="E121" s="59" t="s">
        <v>729</v>
      </c>
      <c r="F121" s="59" t="s">
        <v>441</v>
      </c>
      <c r="G121" s="59" t="s">
        <v>442</v>
      </c>
      <c r="H121" s="59" t="s">
        <v>338</v>
      </c>
      <c r="I121" s="59" t="s">
        <v>729</v>
      </c>
      <c r="J121" s="59" t="s">
        <v>862</v>
      </c>
      <c r="K121" s="59" t="s">
        <v>863</v>
      </c>
      <c r="L121" s="59" t="s">
        <v>864</v>
      </c>
      <c r="M121" s="59" t="s">
        <v>865</v>
      </c>
    </row>
    <row r="122" spans="1:13" ht="11.25" customHeight="1">
      <c r="A122" s="59" t="s">
        <v>866</v>
      </c>
      <c r="B122" s="139" t="s">
        <v>867</v>
      </c>
      <c r="C122" s="59">
        <v>2.8</v>
      </c>
      <c r="D122" s="59" t="s">
        <v>758</v>
      </c>
      <c r="E122" s="139" t="s">
        <v>759</v>
      </c>
      <c r="F122" s="59" t="s">
        <v>658</v>
      </c>
      <c r="G122" s="139" t="s">
        <v>766</v>
      </c>
      <c r="H122" s="59" t="s">
        <v>837</v>
      </c>
      <c r="I122" s="139" t="s">
        <v>868</v>
      </c>
      <c r="J122" s="59" t="s">
        <v>772</v>
      </c>
      <c r="K122" s="139" t="s">
        <v>869</v>
      </c>
      <c r="L122" s="59" t="s">
        <v>767</v>
      </c>
      <c r="M122" s="59"/>
    </row>
    <row r="123" spans="1:13" ht="11.25" customHeight="1">
      <c r="A123" s="59" t="s">
        <v>380</v>
      </c>
      <c r="B123" s="139" t="s">
        <v>381</v>
      </c>
      <c r="C123" s="59">
        <v>12.5</v>
      </c>
      <c r="D123" s="59" t="s">
        <v>338</v>
      </c>
      <c r="E123" s="139" t="s">
        <v>657</v>
      </c>
      <c r="F123" s="59" t="s">
        <v>658</v>
      </c>
      <c r="G123" s="139" t="s">
        <v>659</v>
      </c>
      <c r="H123" s="59" t="s">
        <v>338</v>
      </c>
      <c r="I123" s="139" t="s">
        <v>657</v>
      </c>
      <c r="J123" s="59" t="s">
        <v>806</v>
      </c>
      <c r="K123" s="139" t="s">
        <v>807</v>
      </c>
      <c r="L123" s="59" t="s">
        <v>870</v>
      </c>
      <c r="M123" s="59"/>
    </row>
    <row r="124" spans="1:13" ht="11.25" customHeight="1">
      <c r="A124" s="138" t="s">
        <v>871</v>
      </c>
      <c r="B124" s="138" t="s">
        <v>872</v>
      </c>
      <c r="C124" s="142"/>
      <c r="D124" s="138" t="s">
        <v>338</v>
      </c>
      <c r="E124" s="138" t="s">
        <v>729</v>
      </c>
      <c r="F124" s="138" t="s">
        <v>658</v>
      </c>
      <c r="G124" s="138" t="s">
        <v>659</v>
      </c>
      <c r="H124" s="138" t="s">
        <v>338</v>
      </c>
      <c r="I124" s="138" t="s">
        <v>729</v>
      </c>
      <c r="J124" s="142"/>
      <c r="K124" s="142"/>
      <c r="L124" s="142"/>
      <c r="M124" s="142"/>
    </row>
    <row r="125" spans="1:13" ht="11.25" customHeight="1">
      <c r="A125" s="138" t="s">
        <v>873</v>
      </c>
      <c r="B125" s="138" t="s">
        <v>874</v>
      </c>
      <c r="C125" s="142">
        <v>2.5</v>
      </c>
      <c r="D125" s="138" t="s">
        <v>338</v>
      </c>
      <c r="E125" s="138" t="s">
        <v>729</v>
      </c>
      <c r="F125" s="142" t="s">
        <v>658</v>
      </c>
      <c r="G125" s="142" t="s">
        <v>766</v>
      </c>
      <c r="H125" s="138" t="s">
        <v>875</v>
      </c>
      <c r="I125" s="138" t="s">
        <v>876</v>
      </c>
      <c r="J125" s="138" t="s">
        <v>767</v>
      </c>
      <c r="K125" s="138" t="s">
        <v>768</v>
      </c>
      <c r="L125" s="138"/>
      <c r="M125" s="142"/>
    </row>
    <row r="126" spans="1:13" ht="11.25" customHeight="1">
      <c r="A126" s="138" t="s">
        <v>478</v>
      </c>
      <c r="B126" s="141" t="s">
        <v>877</v>
      </c>
      <c r="C126" s="142">
        <v>0</v>
      </c>
      <c r="D126" s="142" t="s">
        <v>730</v>
      </c>
      <c r="E126" s="142" t="s">
        <v>878</v>
      </c>
      <c r="F126" s="141" t="s">
        <v>821</v>
      </c>
      <c r="G126" s="142" t="s">
        <v>879</v>
      </c>
      <c r="H126" s="142" t="s">
        <v>880</v>
      </c>
      <c r="I126" s="142" t="s">
        <v>881</v>
      </c>
      <c r="J126" s="141" t="s">
        <v>882</v>
      </c>
      <c r="K126" s="141" t="s">
        <v>883</v>
      </c>
      <c r="L126" s="138"/>
      <c r="M126" s="138"/>
    </row>
    <row r="127" spans="1:13" ht="11.25" customHeight="1">
      <c r="A127" s="138" t="s">
        <v>695</v>
      </c>
      <c r="B127" s="142" t="s">
        <v>884</v>
      </c>
      <c r="C127" s="142">
        <v>1.6</v>
      </c>
      <c r="D127" s="142" t="s">
        <v>885</v>
      </c>
      <c r="E127" s="142" t="s">
        <v>886</v>
      </c>
      <c r="F127" s="142" t="s">
        <v>338</v>
      </c>
      <c r="G127" s="142" t="s">
        <v>339</v>
      </c>
      <c r="H127" s="142" t="s">
        <v>658</v>
      </c>
      <c r="I127" s="142" t="s">
        <v>659</v>
      </c>
      <c r="J127" s="142" t="s">
        <v>858</v>
      </c>
      <c r="K127" s="142" t="s">
        <v>887</v>
      </c>
      <c r="L127" s="141" t="s">
        <v>888</v>
      </c>
      <c r="M127" s="142"/>
    </row>
    <row r="128" spans="1:13" ht="11.25" customHeight="1">
      <c r="A128" s="54" t="s">
        <v>889</v>
      </c>
      <c r="B128" s="54" t="s">
        <v>890</v>
      </c>
      <c r="C128" s="54">
        <v>3.2</v>
      </c>
      <c r="D128" s="54" t="s">
        <v>395</v>
      </c>
      <c r="E128" s="54" t="s">
        <v>891</v>
      </c>
      <c r="F128" s="54" t="s">
        <v>695</v>
      </c>
      <c r="G128" s="54" t="s">
        <v>892</v>
      </c>
      <c r="H128" s="54" t="s">
        <v>550</v>
      </c>
      <c r="I128" s="54" t="s">
        <v>893</v>
      </c>
      <c r="J128" s="54" t="s">
        <v>894</v>
      </c>
      <c r="K128" s="54" t="s">
        <v>895</v>
      </c>
      <c r="L128" s="54" t="s">
        <v>708</v>
      </c>
      <c r="M128" s="54" t="s">
        <v>896</v>
      </c>
    </row>
    <row r="129" spans="1:13" ht="11.25" customHeight="1">
      <c r="A129" s="59" t="s">
        <v>897</v>
      </c>
      <c r="B129" s="139" t="s">
        <v>898</v>
      </c>
      <c r="C129" s="59">
        <v>1</v>
      </c>
      <c r="D129" s="59" t="s">
        <v>338</v>
      </c>
      <c r="E129" s="139" t="s">
        <v>729</v>
      </c>
      <c r="F129" s="59" t="s">
        <v>658</v>
      </c>
      <c r="G129" s="139" t="s">
        <v>659</v>
      </c>
      <c r="H129" s="59" t="s">
        <v>781</v>
      </c>
      <c r="I129" s="139" t="s">
        <v>899</v>
      </c>
      <c r="J129" s="59" t="s">
        <v>806</v>
      </c>
      <c r="K129" s="139" t="s">
        <v>807</v>
      </c>
      <c r="L129" s="59" t="s">
        <v>900</v>
      </c>
      <c r="M129" s="59"/>
    </row>
    <row r="130" spans="1:13" ht="11.25" customHeight="1">
      <c r="A130" s="264" t="s">
        <v>901</v>
      </c>
      <c r="B130" s="265" t="s">
        <v>902</v>
      </c>
      <c r="C130" s="267"/>
      <c r="D130" s="266" t="s">
        <v>675</v>
      </c>
      <c r="E130" s="265" t="s">
        <v>676</v>
      </c>
      <c r="F130" s="265" t="s">
        <v>397</v>
      </c>
      <c r="G130" s="265" t="s">
        <v>646</v>
      </c>
      <c r="H130" s="265" t="s">
        <v>708</v>
      </c>
      <c r="I130" s="265" t="s">
        <v>709</v>
      </c>
      <c r="J130" s="265" t="s">
        <v>691</v>
      </c>
      <c r="K130" s="265"/>
      <c r="L130" s="265"/>
      <c r="M130" s="265" t="s">
        <v>903</v>
      </c>
    </row>
    <row r="131" spans="1:13" s="333" customFormat="1" ht="11.25" customHeight="1">
      <c r="A131" s="59" t="s">
        <v>702</v>
      </c>
      <c r="B131" s="139" t="s">
        <v>904</v>
      </c>
      <c r="C131" s="59"/>
      <c r="D131" s="59" t="s">
        <v>675</v>
      </c>
      <c r="E131" s="139" t="s">
        <v>676</v>
      </c>
      <c r="F131" s="59" t="s">
        <v>706</v>
      </c>
      <c r="G131" s="139" t="s">
        <v>707</v>
      </c>
      <c r="H131" s="59" t="s">
        <v>905</v>
      </c>
      <c r="I131" s="139" t="s">
        <v>906</v>
      </c>
      <c r="J131" s="59" t="s">
        <v>907</v>
      </c>
      <c r="K131" s="139" t="s">
        <v>908</v>
      </c>
      <c r="L131" s="59"/>
      <c r="M131" s="59"/>
    </row>
    <row r="132" spans="1:13" ht="11.25" customHeight="1">
      <c r="A132" s="138" t="s">
        <v>909</v>
      </c>
      <c r="B132" s="138" t="s">
        <v>910</v>
      </c>
      <c r="C132" s="142"/>
      <c r="D132" s="138" t="s">
        <v>572</v>
      </c>
      <c r="E132" s="138" t="s">
        <v>573</v>
      </c>
      <c r="F132" s="138" t="s">
        <v>206</v>
      </c>
      <c r="G132" s="138" t="s">
        <v>407</v>
      </c>
      <c r="H132" s="138" t="s">
        <v>196</v>
      </c>
      <c r="I132" s="138" t="s">
        <v>408</v>
      </c>
      <c r="J132" s="138" t="s">
        <v>409</v>
      </c>
      <c r="K132" s="138" t="s">
        <v>410</v>
      </c>
      <c r="L132" s="138"/>
      <c r="M132" s="138"/>
    </row>
    <row r="133" spans="1:13" ht="11.25" customHeight="1">
      <c r="A133" s="59" t="s">
        <v>911</v>
      </c>
      <c r="B133" s="139" t="s">
        <v>912</v>
      </c>
      <c r="C133" s="59">
        <v>0.8</v>
      </c>
      <c r="D133" s="59" t="s">
        <v>338</v>
      </c>
      <c r="E133" s="139" t="s">
        <v>339</v>
      </c>
      <c r="F133" s="59" t="s">
        <v>658</v>
      </c>
      <c r="G133" s="139" t="s">
        <v>659</v>
      </c>
      <c r="H133" s="59" t="s">
        <v>821</v>
      </c>
      <c r="I133" s="139" t="s">
        <v>879</v>
      </c>
      <c r="J133" s="59" t="s">
        <v>880</v>
      </c>
      <c r="K133" s="139" t="s">
        <v>881</v>
      </c>
      <c r="L133" s="59" t="s">
        <v>882</v>
      </c>
      <c r="M133" s="59"/>
    </row>
    <row r="134" spans="1:13" ht="11.25" customHeight="1">
      <c r="A134" s="138" t="s">
        <v>913</v>
      </c>
      <c r="B134" s="138" t="s">
        <v>914</v>
      </c>
      <c r="C134" s="142"/>
      <c r="D134" s="138" t="s">
        <v>911</v>
      </c>
      <c r="E134" s="138" t="s">
        <v>915</v>
      </c>
      <c r="F134" s="138" t="s">
        <v>478</v>
      </c>
      <c r="G134" s="141" t="s">
        <v>916</v>
      </c>
      <c r="H134" s="138" t="s">
        <v>338</v>
      </c>
      <c r="I134" s="138" t="s">
        <v>657</v>
      </c>
      <c r="J134" s="138" t="s">
        <v>658</v>
      </c>
      <c r="K134" s="138" t="s">
        <v>659</v>
      </c>
      <c r="L134" s="138"/>
      <c r="M134" s="138"/>
    </row>
    <row r="135" spans="1:13" ht="11.25" customHeight="1">
      <c r="A135" s="59" t="s">
        <v>296</v>
      </c>
      <c r="B135" s="139" t="s">
        <v>917</v>
      </c>
      <c r="C135" s="59">
        <v>0.9</v>
      </c>
      <c r="D135" s="59" t="s">
        <v>338</v>
      </c>
      <c r="E135" s="139" t="s">
        <v>855</v>
      </c>
      <c r="F135" s="59" t="s">
        <v>441</v>
      </c>
      <c r="G135" s="139" t="s">
        <v>918</v>
      </c>
      <c r="H135" s="59" t="s">
        <v>919</v>
      </c>
      <c r="I135" s="139" t="s">
        <v>920</v>
      </c>
      <c r="J135" s="59" t="s">
        <v>732</v>
      </c>
      <c r="K135" s="139" t="s">
        <v>921</v>
      </c>
      <c r="L135" s="59"/>
      <c r="M135" s="59"/>
    </row>
    <row r="136" spans="1:13" ht="11.25" customHeight="1">
      <c r="A136" s="59" t="s">
        <v>922</v>
      </c>
      <c r="B136" s="139" t="s">
        <v>923</v>
      </c>
      <c r="C136" s="59"/>
      <c r="D136" s="59" t="s">
        <v>483</v>
      </c>
      <c r="E136" s="139" t="s">
        <v>484</v>
      </c>
      <c r="F136" s="59" t="s">
        <v>736</v>
      </c>
      <c r="G136" s="139" t="s">
        <v>785</v>
      </c>
      <c r="H136" s="59" t="s">
        <v>576</v>
      </c>
      <c r="I136" s="139" t="s">
        <v>577</v>
      </c>
      <c r="J136" s="59" t="s">
        <v>574</v>
      </c>
      <c r="K136" s="139" t="s">
        <v>575</v>
      </c>
      <c r="L136" s="59" t="s">
        <v>924</v>
      </c>
      <c r="M136" s="59"/>
    </row>
    <row r="137" spans="1:13" ht="11.25" customHeight="1">
      <c r="A137" s="59" t="s">
        <v>925</v>
      </c>
      <c r="B137" s="139" t="s">
        <v>926</v>
      </c>
      <c r="C137" s="59">
        <v>0</v>
      </c>
      <c r="D137" s="59" t="s">
        <v>296</v>
      </c>
      <c r="E137" s="139" t="s">
        <v>297</v>
      </c>
      <c r="F137" s="59" t="s">
        <v>206</v>
      </c>
      <c r="G137" s="139" t="s">
        <v>298</v>
      </c>
      <c r="H137" s="59" t="s">
        <v>927</v>
      </c>
      <c r="I137" s="139" t="s">
        <v>928</v>
      </c>
      <c r="J137" s="59" t="s">
        <v>929</v>
      </c>
      <c r="K137" s="139" t="s">
        <v>930</v>
      </c>
      <c r="L137" s="59"/>
      <c r="M137" s="59"/>
    </row>
    <row r="138" spans="1:13" ht="11.25" customHeight="1">
      <c r="A138" s="59" t="s">
        <v>736</v>
      </c>
      <c r="B138" s="139" t="s">
        <v>650</v>
      </c>
      <c r="C138" s="59">
        <v>1</v>
      </c>
      <c r="D138" s="59" t="s">
        <v>338</v>
      </c>
      <c r="E138" s="139" t="s">
        <v>855</v>
      </c>
      <c r="F138" s="59" t="s">
        <v>665</v>
      </c>
      <c r="G138" s="139" t="s">
        <v>666</v>
      </c>
      <c r="H138" s="59" t="s">
        <v>741</v>
      </c>
      <c r="I138" s="139" t="s">
        <v>931</v>
      </c>
      <c r="J138" s="59" t="s">
        <v>924</v>
      </c>
      <c r="K138" s="139" t="s">
        <v>932</v>
      </c>
      <c r="L138" s="59" t="s">
        <v>933</v>
      </c>
      <c r="M138" s="59"/>
    </row>
    <row r="139" spans="1:13" s="146" customFormat="1" ht="11.25" customHeight="1">
      <c r="A139" s="59" t="s">
        <v>685</v>
      </c>
      <c r="B139" s="139" t="s">
        <v>686</v>
      </c>
      <c r="C139" s="59">
        <v>1</v>
      </c>
      <c r="D139" s="59" t="s">
        <v>547</v>
      </c>
      <c r="E139" s="139" t="s">
        <v>548</v>
      </c>
      <c r="F139" s="59" t="s">
        <v>206</v>
      </c>
      <c r="G139" s="139" t="s">
        <v>934</v>
      </c>
      <c r="H139" s="59" t="s">
        <v>409</v>
      </c>
      <c r="I139" s="139" t="s">
        <v>410</v>
      </c>
      <c r="J139" s="59" t="s">
        <v>935</v>
      </c>
      <c r="K139" s="139" t="s">
        <v>936</v>
      </c>
      <c r="L139" s="59" t="s">
        <v>937</v>
      </c>
      <c r="M139" s="59"/>
    </row>
    <row r="140" spans="1:13" ht="11.25" customHeight="1">
      <c r="A140" s="59" t="s">
        <v>938</v>
      </c>
      <c r="B140" s="139" t="s">
        <v>939</v>
      </c>
      <c r="C140" s="59"/>
      <c r="D140" s="59" t="s">
        <v>736</v>
      </c>
      <c r="E140" s="139" t="s">
        <v>573</v>
      </c>
      <c r="F140" s="59" t="s">
        <v>940</v>
      </c>
      <c r="G140" s="139" t="s">
        <v>941</v>
      </c>
      <c r="H140" s="59" t="s">
        <v>942</v>
      </c>
      <c r="I140" s="139" t="s">
        <v>943</v>
      </c>
      <c r="J140" s="59" t="s">
        <v>691</v>
      </c>
      <c r="K140" s="139"/>
      <c r="L140" s="59"/>
      <c r="M140" s="59" t="s">
        <v>896</v>
      </c>
    </row>
    <row r="141" spans="1:13" ht="11.25" customHeight="1">
      <c r="A141" s="59" t="s">
        <v>585</v>
      </c>
      <c r="B141" s="139" t="s">
        <v>944</v>
      </c>
      <c r="C141" s="59">
        <v>8.4</v>
      </c>
      <c r="D141" s="59" t="s">
        <v>338</v>
      </c>
      <c r="E141" s="139" t="s">
        <v>339</v>
      </c>
      <c r="F141" s="59" t="s">
        <v>945</v>
      </c>
      <c r="G141" s="139" t="s">
        <v>946</v>
      </c>
      <c r="H141" s="59" t="s">
        <v>947</v>
      </c>
      <c r="I141" s="139" t="s">
        <v>948</v>
      </c>
      <c r="J141" s="59" t="s">
        <v>949</v>
      </c>
      <c r="K141" s="139" t="s">
        <v>950</v>
      </c>
      <c r="L141" s="59" t="s">
        <v>951</v>
      </c>
      <c r="M141" s="59"/>
    </row>
    <row r="142" spans="1:13" s="146" customFormat="1" ht="11.25" customHeight="1">
      <c r="A142" s="59" t="s">
        <v>952</v>
      </c>
      <c r="B142" s="59" t="s">
        <v>953</v>
      </c>
      <c r="C142" s="59">
        <v>0.59</v>
      </c>
      <c r="D142" s="59" t="s">
        <v>736</v>
      </c>
      <c r="E142" s="59" t="s">
        <v>650</v>
      </c>
      <c r="F142" s="59" t="s">
        <v>576</v>
      </c>
      <c r="G142" s="59" t="s">
        <v>664</v>
      </c>
      <c r="H142" s="59" t="s">
        <v>574</v>
      </c>
      <c r="I142" s="59" t="s">
        <v>575</v>
      </c>
      <c r="J142" s="59" t="s">
        <v>954</v>
      </c>
      <c r="K142" s="59" t="s">
        <v>955</v>
      </c>
      <c r="L142" s="59"/>
      <c r="M142" s="59" t="s">
        <v>956</v>
      </c>
    </row>
    <row r="143" spans="1:13" ht="11.25" customHeight="1">
      <c r="A143" s="59" t="s">
        <v>957</v>
      </c>
      <c r="B143" s="139" t="s">
        <v>958</v>
      </c>
      <c r="C143" s="59">
        <v>2.4</v>
      </c>
      <c r="D143" s="59" t="s">
        <v>338</v>
      </c>
      <c r="E143" s="139" t="s">
        <v>339</v>
      </c>
      <c r="F143" s="59" t="s">
        <v>658</v>
      </c>
      <c r="G143" s="139" t="s">
        <v>659</v>
      </c>
      <c r="H143" s="59" t="s">
        <v>875</v>
      </c>
      <c r="I143" s="139" t="s">
        <v>876</v>
      </c>
      <c r="J143" s="59" t="s">
        <v>762</v>
      </c>
      <c r="K143" s="139" t="s">
        <v>959</v>
      </c>
      <c r="L143" s="59"/>
      <c r="M143" s="59"/>
    </row>
    <row r="144" spans="1:13" ht="11.25" customHeight="1">
      <c r="A144" s="59" t="s">
        <v>802</v>
      </c>
      <c r="B144" s="59" t="s">
        <v>960</v>
      </c>
      <c r="C144" s="59">
        <v>13.7</v>
      </c>
      <c r="D144" s="59" t="s">
        <v>338</v>
      </c>
      <c r="E144" s="59" t="s">
        <v>339</v>
      </c>
      <c r="F144" s="59" t="s">
        <v>961</v>
      </c>
      <c r="G144" s="59" t="s">
        <v>962</v>
      </c>
      <c r="H144" s="59" t="s">
        <v>756</v>
      </c>
      <c r="I144" s="59" t="s">
        <v>757</v>
      </c>
      <c r="J144" s="59" t="s">
        <v>963</v>
      </c>
      <c r="K144" s="59" t="s">
        <v>964</v>
      </c>
      <c r="L144" s="59" t="s">
        <v>658</v>
      </c>
      <c r="M144" s="59"/>
    </row>
    <row r="145" spans="1:13" s="146" customFormat="1" ht="11.25" customHeight="1">
      <c r="A145" s="138" t="s">
        <v>965</v>
      </c>
      <c r="B145" s="138" t="s">
        <v>966</v>
      </c>
      <c r="C145" s="142"/>
      <c r="D145" s="138" t="s">
        <v>338</v>
      </c>
      <c r="E145" s="138" t="s">
        <v>750</v>
      </c>
      <c r="F145" s="138" t="s">
        <v>658</v>
      </c>
      <c r="G145" s="138" t="s">
        <v>659</v>
      </c>
      <c r="H145" s="138" t="s">
        <v>967</v>
      </c>
      <c r="I145" s="138" t="s">
        <v>968</v>
      </c>
      <c r="J145" s="138" t="s">
        <v>969</v>
      </c>
      <c r="K145" s="138" t="s">
        <v>970</v>
      </c>
      <c r="L145" s="138"/>
      <c r="M145" s="138"/>
    </row>
    <row r="146" spans="1:13" ht="11.25" customHeight="1">
      <c r="A146" s="138" t="s">
        <v>971</v>
      </c>
      <c r="B146" s="138" t="s">
        <v>972</v>
      </c>
      <c r="C146" s="142"/>
      <c r="D146" s="138" t="s">
        <v>478</v>
      </c>
      <c r="E146" s="141" t="s">
        <v>916</v>
      </c>
      <c r="F146" s="138" t="s">
        <v>658</v>
      </c>
      <c r="G146" s="138" t="s">
        <v>659</v>
      </c>
      <c r="H146" s="138" t="s">
        <v>973</v>
      </c>
      <c r="I146" s="138" t="s">
        <v>974</v>
      </c>
      <c r="J146" s="138" t="s">
        <v>975</v>
      </c>
      <c r="K146" s="138" t="s">
        <v>976</v>
      </c>
      <c r="L146" s="138"/>
      <c r="M146" s="138"/>
    </row>
    <row r="147" spans="1:13" ht="11.25" customHeight="1">
      <c r="A147" s="264" t="s">
        <v>977</v>
      </c>
      <c r="B147" s="265" t="s">
        <v>978</v>
      </c>
      <c r="C147" s="267"/>
      <c r="D147" s="265" t="s">
        <v>979</v>
      </c>
      <c r="E147" s="265" t="s">
        <v>980</v>
      </c>
      <c r="F147" s="265" t="s">
        <v>981</v>
      </c>
      <c r="G147" s="265" t="s">
        <v>982</v>
      </c>
      <c r="H147" s="265" t="s">
        <v>983</v>
      </c>
      <c r="I147" s="265" t="s">
        <v>984</v>
      </c>
      <c r="J147" s="265" t="s">
        <v>19</v>
      </c>
      <c r="K147" s="265" t="s">
        <v>302</v>
      </c>
      <c r="L147" s="265"/>
      <c r="M147" s="265" t="s">
        <v>985</v>
      </c>
    </row>
    <row r="148" spans="1:13" ht="11.25" customHeight="1">
      <c r="A148" s="59" t="s">
        <v>979</v>
      </c>
      <c r="B148" s="59" t="s">
        <v>980</v>
      </c>
      <c r="C148" s="59">
        <v>5.27</v>
      </c>
      <c r="D148" s="59" t="s">
        <v>983</v>
      </c>
      <c r="E148" s="59" t="s">
        <v>984</v>
      </c>
      <c r="F148" s="59" t="s">
        <v>832</v>
      </c>
      <c r="G148" s="59" t="s">
        <v>833</v>
      </c>
      <c r="H148" s="59" t="s">
        <v>986</v>
      </c>
      <c r="I148" s="59" t="s">
        <v>987</v>
      </c>
      <c r="J148" s="59" t="s">
        <v>658</v>
      </c>
      <c r="K148" s="59" t="s">
        <v>659</v>
      </c>
      <c r="L148" s="59" t="s">
        <v>767</v>
      </c>
      <c r="M148" s="59"/>
    </row>
    <row r="149" spans="1:13" ht="11.25" customHeight="1">
      <c r="A149" s="264" t="s">
        <v>988</v>
      </c>
      <c r="B149" s="265" t="s">
        <v>989</v>
      </c>
      <c r="C149" s="267"/>
      <c r="D149" s="264" t="s">
        <v>736</v>
      </c>
      <c r="E149" s="264" t="s">
        <v>785</v>
      </c>
      <c r="F149" s="265" t="s">
        <v>990</v>
      </c>
      <c r="G149" s="265" t="s">
        <v>991</v>
      </c>
      <c r="H149" s="265" t="s">
        <v>483</v>
      </c>
      <c r="I149" s="265" t="s">
        <v>992</v>
      </c>
      <c r="J149" s="265"/>
      <c r="K149" s="265"/>
      <c r="L149" s="265"/>
      <c r="M149" s="265" t="s">
        <v>993</v>
      </c>
    </row>
    <row r="150" spans="1:13" ht="11.25" customHeight="1">
      <c r="A150" s="59" t="s">
        <v>961</v>
      </c>
      <c r="B150" s="139" t="s">
        <v>962</v>
      </c>
      <c r="C150" s="59">
        <v>0.3</v>
      </c>
      <c r="D150" s="59" t="s">
        <v>338</v>
      </c>
      <c r="E150" s="139" t="s">
        <v>339</v>
      </c>
      <c r="F150" s="59" t="s">
        <v>658</v>
      </c>
      <c r="G150" s="139" t="s">
        <v>659</v>
      </c>
      <c r="H150" s="59" t="s">
        <v>994</v>
      </c>
      <c r="I150" s="139" t="s">
        <v>995</v>
      </c>
      <c r="J150" s="59" t="s">
        <v>806</v>
      </c>
      <c r="K150" s="139" t="s">
        <v>807</v>
      </c>
      <c r="L150" s="59"/>
      <c r="M150" s="59"/>
    </row>
    <row r="151" spans="1:13" ht="11.25" customHeight="1">
      <c r="A151" s="59" t="s">
        <v>996</v>
      </c>
      <c r="B151" s="139" t="s">
        <v>997</v>
      </c>
      <c r="C151" s="59">
        <v>4.49</v>
      </c>
      <c r="D151" s="59" t="s">
        <v>852</v>
      </c>
      <c r="E151" s="139" t="s">
        <v>853</v>
      </c>
      <c r="F151" s="59" t="s">
        <v>483</v>
      </c>
      <c r="G151" s="139" t="s">
        <v>484</v>
      </c>
      <c r="H151" s="59" t="s">
        <v>478</v>
      </c>
      <c r="I151" s="139" t="s">
        <v>479</v>
      </c>
      <c r="J151" s="59" t="s">
        <v>897</v>
      </c>
      <c r="K151" s="139" t="s">
        <v>898</v>
      </c>
      <c r="L151" s="59" t="s">
        <v>441</v>
      </c>
      <c r="M151" s="59" t="s">
        <v>498</v>
      </c>
    </row>
    <row r="152" spans="1:13" ht="11.25" customHeight="1">
      <c r="A152" s="138" t="s">
        <v>998</v>
      </c>
      <c r="B152" s="138" t="s">
        <v>999</v>
      </c>
      <c r="C152" s="142"/>
      <c r="D152" s="138" t="s">
        <v>378</v>
      </c>
      <c r="E152" s="138" t="s">
        <v>379</v>
      </c>
      <c r="F152" s="138" t="s">
        <v>911</v>
      </c>
      <c r="G152" s="138" t="s">
        <v>1000</v>
      </c>
      <c r="H152" s="138" t="s">
        <v>695</v>
      </c>
      <c r="I152" s="138" t="s">
        <v>892</v>
      </c>
      <c r="J152" s="138" t="s">
        <v>1001</v>
      </c>
      <c r="K152" s="138" t="s">
        <v>1002</v>
      </c>
      <c r="L152" s="138"/>
      <c r="M152" s="142"/>
    </row>
    <row r="153" spans="1:13" ht="11.25" customHeight="1">
      <c r="A153" s="59" t="s">
        <v>1003</v>
      </c>
      <c r="B153" s="59" t="s">
        <v>1004</v>
      </c>
      <c r="C153" s="59">
        <v>1.3</v>
      </c>
      <c r="D153" s="59" t="s">
        <v>680</v>
      </c>
      <c r="E153" s="59" t="s">
        <v>681</v>
      </c>
      <c r="F153" s="59" t="s">
        <v>206</v>
      </c>
      <c r="G153" s="59" t="s">
        <v>407</v>
      </c>
      <c r="H153" s="59" t="s">
        <v>196</v>
      </c>
      <c r="I153" s="59" t="s">
        <v>408</v>
      </c>
      <c r="J153" s="59" t="s">
        <v>1005</v>
      </c>
      <c r="K153" s="59" t="s">
        <v>1006</v>
      </c>
      <c r="L153" s="59" t="s">
        <v>691</v>
      </c>
      <c r="M153" s="59"/>
    </row>
    <row r="154" spans="1:13" s="402" customFormat="1" ht="11.25" customHeight="1">
      <c r="A154" s="59" t="s">
        <v>1007</v>
      </c>
      <c r="B154" s="139" t="s">
        <v>1008</v>
      </c>
      <c r="C154" s="59">
        <v>0</v>
      </c>
      <c r="D154" s="59" t="s">
        <v>296</v>
      </c>
      <c r="E154" s="139" t="s">
        <v>669</v>
      </c>
      <c r="F154" s="59" t="s">
        <v>206</v>
      </c>
      <c r="G154" s="139" t="s">
        <v>407</v>
      </c>
      <c r="H154" s="59" t="s">
        <v>1009</v>
      </c>
      <c r="I154" s="139" t="s">
        <v>1010</v>
      </c>
      <c r="J154" s="59" t="s">
        <v>1011</v>
      </c>
      <c r="K154" s="139" t="s">
        <v>1012</v>
      </c>
      <c r="L154" s="59"/>
      <c r="M154" s="59"/>
    </row>
    <row r="155" spans="1:13" ht="11.25" customHeight="1">
      <c r="A155" s="138" t="s">
        <v>1013</v>
      </c>
      <c r="B155" s="138" t="s">
        <v>1014</v>
      </c>
      <c r="C155" s="142"/>
      <c r="D155" s="138" t="s">
        <v>380</v>
      </c>
      <c r="E155" s="138" t="s">
        <v>1015</v>
      </c>
      <c r="F155" s="138" t="s">
        <v>206</v>
      </c>
      <c r="G155" s="138" t="s">
        <v>407</v>
      </c>
      <c r="H155" s="138" t="s">
        <v>1016</v>
      </c>
      <c r="I155" s="138" t="s">
        <v>1017</v>
      </c>
      <c r="J155" s="138" t="s">
        <v>196</v>
      </c>
      <c r="K155" s="138" t="s">
        <v>408</v>
      </c>
      <c r="L155" s="138"/>
      <c r="M155" s="138"/>
    </row>
    <row r="156" spans="1:13" ht="11.25" customHeight="1">
      <c r="A156" s="59" t="s">
        <v>1018</v>
      </c>
      <c r="B156" s="59" t="s">
        <v>1019</v>
      </c>
      <c r="C156" s="59">
        <v>4.7</v>
      </c>
      <c r="D156" s="59" t="s">
        <v>378</v>
      </c>
      <c r="E156" s="59" t="s">
        <v>1020</v>
      </c>
      <c r="F156" s="59" t="s">
        <v>680</v>
      </c>
      <c r="G156" s="59" t="s">
        <v>681</v>
      </c>
      <c r="H156" s="59" t="s">
        <v>441</v>
      </c>
      <c r="I156" s="59" t="s">
        <v>1021</v>
      </c>
      <c r="J156" s="59" t="s">
        <v>756</v>
      </c>
      <c r="K156" s="59" t="s">
        <v>757</v>
      </c>
      <c r="L156" s="59"/>
      <c r="M156" s="59" t="s">
        <v>1022</v>
      </c>
    </row>
    <row r="157" spans="1:13" ht="11.25" customHeight="1">
      <c r="A157" s="59" t="s">
        <v>1023</v>
      </c>
      <c r="B157" s="139" t="s">
        <v>1024</v>
      </c>
      <c r="C157" s="59">
        <v>0</v>
      </c>
      <c r="D157" s="59" t="s">
        <v>296</v>
      </c>
      <c r="E157" s="139" t="s">
        <v>669</v>
      </c>
      <c r="F157" s="59" t="s">
        <v>1025</v>
      </c>
      <c r="G157" s="139" t="s">
        <v>1026</v>
      </c>
      <c r="H157" s="59" t="s">
        <v>206</v>
      </c>
      <c r="I157" s="139" t="s">
        <v>407</v>
      </c>
      <c r="J157" s="59"/>
      <c r="K157" s="139"/>
      <c r="L157" s="59"/>
      <c r="M157" s="59"/>
    </row>
    <row r="158" spans="1:13" ht="11.25" customHeight="1">
      <c r="A158" s="59" t="s">
        <v>662</v>
      </c>
      <c r="B158" s="139" t="s">
        <v>663</v>
      </c>
      <c r="C158" s="59">
        <v>0</v>
      </c>
      <c r="D158" s="59" t="s">
        <v>338</v>
      </c>
      <c r="E158" s="139" t="s">
        <v>855</v>
      </c>
      <c r="F158" s="59" t="s">
        <v>665</v>
      </c>
      <c r="G158" s="139" t="s">
        <v>666</v>
      </c>
      <c r="H158" s="59" t="s">
        <v>741</v>
      </c>
      <c r="I158" s="139" t="s">
        <v>931</v>
      </c>
      <c r="J158" s="59" t="s">
        <v>1027</v>
      </c>
      <c r="K158" s="139" t="s">
        <v>1028</v>
      </c>
      <c r="L158" s="59"/>
      <c r="M158" s="59"/>
    </row>
    <row r="159" spans="1:13" ht="11.25" customHeight="1">
      <c r="A159" s="59" t="s">
        <v>1029</v>
      </c>
      <c r="B159" s="139" t="s">
        <v>1030</v>
      </c>
      <c r="C159" s="59"/>
      <c r="D159" s="59">
        <v>10072406</v>
      </c>
      <c r="E159" s="139" t="s">
        <v>1031</v>
      </c>
      <c r="F159" s="59"/>
      <c r="G159" s="139"/>
      <c r="H159" s="59"/>
      <c r="I159" s="139"/>
      <c r="J159" s="59"/>
      <c r="K159" s="139"/>
      <c r="L159" s="59"/>
      <c r="M159" s="59"/>
    </row>
    <row r="160" spans="1:13" ht="11.25" customHeight="1">
      <c r="A160" s="59" t="s">
        <v>1032</v>
      </c>
      <c r="B160" s="59" t="s">
        <v>1033</v>
      </c>
      <c r="C160" s="59"/>
      <c r="D160" s="59" t="s">
        <v>322</v>
      </c>
      <c r="E160" s="59" t="s">
        <v>1034</v>
      </c>
      <c r="F160" s="59" t="s">
        <v>1035</v>
      </c>
      <c r="G160" s="59" t="s">
        <v>1036</v>
      </c>
      <c r="H160" s="59"/>
      <c r="I160" s="59"/>
      <c r="J160" s="59"/>
      <c r="K160" s="59"/>
      <c r="L160" s="59"/>
      <c r="M160" s="59"/>
    </row>
    <row r="161" spans="1:13" ht="11.25" customHeight="1">
      <c r="A161" s="59" t="s">
        <v>1037</v>
      </c>
      <c r="B161" s="59" t="s">
        <v>1038</v>
      </c>
      <c r="C161" s="59"/>
      <c r="D161" s="59" t="s">
        <v>610</v>
      </c>
      <c r="E161" s="59" t="s">
        <v>1039</v>
      </c>
      <c r="F161" s="59"/>
      <c r="G161" s="59"/>
      <c r="H161" s="59"/>
      <c r="I161" s="59"/>
      <c r="J161" s="59"/>
      <c r="K161" s="59"/>
      <c r="L161" s="59"/>
      <c r="M161" s="59"/>
    </row>
    <row r="162" spans="1:13" s="280" customFormat="1" ht="11.25" customHeight="1">
      <c r="A162" s="59" t="s">
        <v>1040</v>
      </c>
      <c r="B162" s="139" t="s">
        <v>1041</v>
      </c>
      <c r="C162" s="59"/>
      <c r="D162" s="59">
        <v>119254</v>
      </c>
      <c r="E162" s="139"/>
      <c r="F162" s="59"/>
      <c r="G162" s="139"/>
      <c r="H162" s="59"/>
      <c r="I162" s="139"/>
      <c r="J162" s="59"/>
      <c r="K162" s="139"/>
      <c r="L162" s="59"/>
      <c r="M162" s="59"/>
    </row>
    <row r="163" spans="1:13" s="146" customFormat="1" ht="11.25" customHeight="1">
      <c r="A163" s="59" t="s">
        <v>1042</v>
      </c>
      <c r="B163" s="59" t="s">
        <v>1043</v>
      </c>
      <c r="C163" s="59"/>
      <c r="D163" s="59" t="s">
        <v>547</v>
      </c>
      <c r="E163" s="59" t="s">
        <v>548</v>
      </c>
      <c r="F163" s="59" t="s">
        <v>206</v>
      </c>
      <c r="G163" s="59" t="s">
        <v>934</v>
      </c>
      <c r="H163" s="59" t="s">
        <v>196</v>
      </c>
      <c r="I163" s="59" t="s">
        <v>408</v>
      </c>
      <c r="J163" s="59" t="s">
        <v>1044</v>
      </c>
      <c r="K163" s="59" t="s">
        <v>1045</v>
      </c>
      <c r="L163" s="59"/>
      <c r="M163" s="59"/>
    </row>
    <row r="164" spans="1:13" ht="11.25" customHeight="1">
      <c r="A164" s="59" t="s">
        <v>1046</v>
      </c>
      <c r="B164" s="59" t="s">
        <v>1047</v>
      </c>
      <c r="C164" s="59"/>
      <c r="D164" s="59" t="s">
        <v>1048</v>
      </c>
      <c r="E164" s="59" t="s">
        <v>1049</v>
      </c>
      <c r="F164" s="59" t="s">
        <v>1050</v>
      </c>
      <c r="G164" s="59" t="s">
        <v>1051</v>
      </c>
      <c r="H164" s="59" t="s">
        <v>1052</v>
      </c>
      <c r="I164" s="59" t="s">
        <v>1053</v>
      </c>
      <c r="J164" s="59"/>
      <c r="K164" s="59"/>
      <c r="L164" s="59"/>
      <c r="M164" s="59"/>
    </row>
    <row r="165" spans="1:13" ht="11.25" customHeight="1">
      <c r="A165" s="59" t="s">
        <v>1054</v>
      </c>
      <c r="B165" s="59" t="s">
        <v>1055</v>
      </c>
      <c r="C165" s="59"/>
      <c r="D165" s="59" t="s">
        <v>1056</v>
      </c>
      <c r="E165" s="59" t="s">
        <v>1057</v>
      </c>
      <c r="F165" s="59"/>
      <c r="G165" s="59"/>
      <c r="H165" s="59"/>
      <c r="I165" s="59"/>
      <c r="J165" s="59"/>
      <c r="K165" s="59"/>
      <c r="L165" s="59"/>
      <c r="M165" s="59"/>
    </row>
    <row r="166" spans="1:13" ht="11.25" customHeight="1">
      <c r="A166" s="59" t="s">
        <v>1058</v>
      </c>
      <c r="B166" s="59" t="s">
        <v>1059</v>
      </c>
      <c r="C166" s="59"/>
      <c r="D166" s="59" t="s">
        <v>1054</v>
      </c>
      <c r="E166" s="59" t="s">
        <v>1055</v>
      </c>
      <c r="F166" s="59" t="s">
        <v>829</v>
      </c>
      <c r="G166" s="59" t="s">
        <v>830</v>
      </c>
      <c r="H166" s="59"/>
      <c r="I166" s="59"/>
      <c r="J166" s="59"/>
      <c r="K166" s="59"/>
      <c r="L166" s="59"/>
      <c r="M166" s="59"/>
    </row>
    <row r="167" spans="1:13" ht="11.25" customHeight="1">
      <c r="A167" s="59" t="s">
        <v>1060</v>
      </c>
      <c r="B167" s="139" t="s">
        <v>1061</v>
      </c>
      <c r="C167" s="59">
        <v>1.51</v>
      </c>
      <c r="D167" s="59" t="s">
        <v>1062</v>
      </c>
      <c r="E167" s="139" t="s">
        <v>1063</v>
      </c>
      <c r="F167" s="59" t="s">
        <v>17</v>
      </c>
      <c r="G167" s="139" t="s">
        <v>275</v>
      </c>
      <c r="H167" s="59" t="s">
        <v>288</v>
      </c>
      <c r="I167" s="139" t="s">
        <v>1064</v>
      </c>
      <c r="J167" s="59" t="s">
        <v>1065</v>
      </c>
      <c r="K167" s="139" t="s">
        <v>1066</v>
      </c>
      <c r="L167" s="59" t="s">
        <v>1067</v>
      </c>
      <c r="M167" s="59" t="s">
        <v>498</v>
      </c>
    </row>
    <row r="168" spans="1:13" s="150" customFormat="1" ht="11.25" customHeight="1">
      <c r="A168" s="59" t="s">
        <v>1068</v>
      </c>
      <c r="B168" s="139" t="s">
        <v>1069</v>
      </c>
      <c r="C168" s="59">
        <v>0</v>
      </c>
      <c r="D168" s="59" t="s">
        <v>608</v>
      </c>
      <c r="E168" s="139" t="s">
        <v>609</v>
      </c>
      <c r="F168" s="59" t="s">
        <v>1037</v>
      </c>
      <c r="G168" s="139" t="s">
        <v>1038</v>
      </c>
      <c r="H168" s="59"/>
      <c r="I168" s="139"/>
      <c r="J168" s="59"/>
      <c r="K168" s="139"/>
      <c r="L168" s="59"/>
      <c r="M168" s="59"/>
    </row>
    <row r="169" spans="1:13" s="146" customFormat="1" ht="11.25" customHeight="1">
      <c r="A169" s="59" t="s">
        <v>1070</v>
      </c>
      <c r="B169" s="59" t="s">
        <v>1071</v>
      </c>
      <c r="C169" s="59"/>
      <c r="D169" s="59" t="s">
        <v>1072</v>
      </c>
      <c r="E169" s="59" t="s">
        <v>1073</v>
      </c>
      <c r="F169" s="59" t="s">
        <v>1074</v>
      </c>
      <c r="G169" s="59" t="s">
        <v>1075</v>
      </c>
      <c r="H169" s="59"/>
      <c r="I169" s="59"/>
      <c r="J169" s="59"/>
      <c r="K169" s="59"/>
      <c r="L169" s="59"/>
      <c r="M169" s="59"/>
    </row>
    <row r="170" spans="1:13" ht="11.25" customHeight="1">
      <c r="A170" s="59" t="s">
        <v>1076</v>
      </c>
      <c r="B170" s="59" t="s">
        <v>1077</v>
      </c>
      <c r="C170" s="59"/>
      <c r="D170" s="59" t="s">
        <v>1078</v>
      </c>
      <c r="E170" s="59" t="s">
        <v>1079</v>
      </c>
      <c r="F170" s="59" t="s">
        <v>443</v>
      </c>
      <c r="G170" s="59" t="s">
        <v>634</v>
      </c>
      <c r="H170" s="59" t="s">
        <v>1080</v>
      </c>
      <c r="I170" s="59" t="s">
        <v>1081</v>
      </c>
      <c r="J170" s="59" t="s">
        <v>455</v>
      </c>
      <c r="K170" s="59" t="s">
        <v>561</v>
      </c>
      <c r="L170" s="59"/>
      <c r="M170" s="59"/>
    </row>
    <row r="171" spans="1:13" ht="11.25" customHeight="1">
      <c r="A171" s="138" t="s">
        <v>1082</v>
      </c>
      <c r="B171" s="138" t="s">
        <v>1083</v>
      </c>
      <c r="C171" s="142"/>
      <c r="D171" s="138" t="s">
        <v>443</v>
      </c>
      <c r="E171" s="138" t="s">
        <v>634</v>
      </c>
      <c r="F171" s="138"/>
      <c r="G171" s="138"/>
      <c r="H171" s="138"/>
      <c r="I171" s="138"/>
      <c r="J171" s="142"/>
      <c r="K171" s="142"/>
      <c r="L171" s="142"/>
      <c r="M171" s="142"/>
    </row>
    <row r="172" spans="1:13" ht="11.25" customHeight="1">
      <c r="A172" s="59" t="s">
        <v>1082</v>
      </c>
      <c r="B172" s="139" t="s">
        <v>1084</v>
      </c>
      <c r="C172" s="59">
        <v>6.05</v>
      </c>
      <c r="D172" s="59" t="s">
        <v>443</v>
      </c>
      <c r="E172" s="139" t="s">
        <v>634</v>
      </c>
      <c r="F172" s="59" t="s">
        <v>463</v>
      </c>
      <c r="G172" s="139" t="s">
        <v>1085</v>
      </c>
      <c r="H172" s="59" t="s">
        <v>1086</v>
      </c>
      <c r="I172" s="139" t="s">
        <v>1087</v>
      </c>
      <c r="J172" s="59" t="s">
        <v>1088</v>
      </c>
      <c r="K172" s="139" t="s">
        <v>1089</v>
      </c>
      <c r="L172" s="59"/>
      <c r="M172" s="59"/>
    </row>
    <row r="173" spans="1:13" s="146" customFormat="1" ht="11.25" customHeight="1">
      <c r="A173" s="59" t="s">
        <v>1090</v>
      </c>
      <c r="B173" s="59" t="s">
        <v>1091</v>
      </c>
      <c r="C173" s="59"/>
      <c r="D173" s="59" t="s">
        <v>1092</v>
      </c>
      <c r="E173" s="59" t="s">
        <v>1093</v>
      </c>
      <c r="F173" s="59"/>
      <c r="G173" s="59"/>
      <c r="H173" s="59"/>
      <c r="I173" s="59"/>
      <c r="J173" s="59"/>
      <c r="K173" s="59"/>
      <c r="L173" s="59"/>
      <c r="M173" s="59"/>
    </row>
    <row r="174" spans="1:13" ht="11.25" customHeight="1">
      <c r="A174" s="138" t="s">
        <v>1094</v>
      </c>
      <c r="B174" s="138" t="s">
        <v>1095</v>
      </c>
      <c r="C174" s="142"/>
      <c r="D174" s="138" t="s">
        <v>474</v>
      </c>
      <c r="E174" s="138" t="s">
        <v>475</v>
      </c>
      <c r="F174" s="138" t="s">
        <v>17</v>
      </c>
      <c r="G174" s="138" t="s">
        <v>285</v>
      </c>
      <c r="H174" s="138" t="s">
        <v>531</v>
      </c>
      <c r="I174" s="138" t="s">
        <v>532</v>
      </c>
      <c r="J174" s="138" t="s">
        <v>397</v>
      </c>
      <c r="K174" s="138" t="s">
        <v>1096</v>
      </c>
      <c r="L174" s="138"/>
      <c r="M174" s="138" t="s">
        <v>1097</v>
      </c>
    </row>
    <row r="175" spans="1:13" ht="11.25" customHeight="1">
      <c r="A175" s="138" t="s">
        <v>1098</v>
      </c>
      <c r="B175" s="141" t="s">
        <v>1099</v>
      </c>
      <c r="C175" s="142"/>
      <c r="D175" s="141" t="s">
        <v>1100</v>
      </c>
      <c r="E175" s="141" t="s">
        <v>1101</v>
      </c>
      <c r="F175" s="141" t="s">
        <v>1102</v>
      </c>
      <c r="G175" s="141" t="s">
        <v>1103</v>
      </c>
      <c r="H175" s="141" t="s">
        <v>1104</v>
      </c>
      <c r="I175" s="141" t="s">
        <v>1105</v>
      </c>
      <c r="J175" s="138"/>
      <c r="K175" s="138"/>
      <c r="L175" s="138"/>
      <c r="M175" s="138"/>
    </row>
    <row r="176" spans="1:13" ht="11.25" customHeight="1">
      <c r="A176" s="59" t="s">
        <v>1106</v>
      </c>
      <c r="B176" s="59" t="s">
        <v>1107</v>
      </c>
      <c r="C176" s="59">
        <v>0</v>
      </c>
      <c r="D176" s="59" t="s">
        <v>1108</v>
      </c>
      <c r="E176" s="59" t="s">
        <v>1109</v>
      </c>
      <c r="F176" s="59" t="s">
        <v>1110</v>
      </c>
      <c r="G176" s="59" t="s">
        <v>1111</v>
      </c>
      <c r="H176" s="59" t="s">
        <v>1112</v>
      </c>
      <c r="I176" s="59" t="s">
        <v>1113</v>
      </c>
      <c r="J176" s="59" t="s">
        <v>1114</v>
      </c>
      <c r="K176" s="59" t="s">
        <v>1115</v>
      </c>
      <c r="L176" s="59"/>
      <c r="M176" s="59"/>
    </row>
    <row r="177" spans="1:13" ht="11.25" customHeight="1">
      <c r="A177" s="59" t="s">
        <v>1116</v>
      </c>
      <c r="B177" s="59" t="s">
        <v>1117</v>
      </c>
      <c r="C177" s="59"/>
      <c r="D177" s="59" t="s">
        <v>1118</v>
      </c>
      <c r="E177" s="59" t="s">
        <v>1119</v>
      </c>
      <c r="F177" s="59"/>
      <c r="G177" s="59"/>
      <c r="H177" s="59"/>
      <c r="I177" s="59"/>
      <c r="J177" s="59"/>
      <c r="K177" s="59"/>
      <c r="L177" s="59"/>
      <c r="M177" s="59"/>
    </row>
    <row r="178" spans="1:13" s="403" customFormat="1" ht="11.25" customHeight="1">
      <c r="A178" s="59" t="s">
        <v>1120</v>
      </c>
      <c r="B178" s="59" t="s">
        <v>1121</v>
      </c>
      <c r="C178" s="59"/>
      <c r="D178" s="59" t="s">
        <v>905</v>
      </c>
      <c r="E178" s="59" t="s">
        <v>906</v>
      </c>
      <c r="F178" s="59"/>
      <c r="G178" s="59"/>
      <c r="H178" s="59"/>
      <c r="I178" s="59"/>
      <c r="J178" s="59"/>
      <c r="K178" s="59"/>
      <c r="L178" s="59"/>
      <c r="M178" s="59"/>
    </row>
    <row r="179" spans="1:13" s="403" customFormat="1" ht="11.25" customHeight="1">
      <c r="A179" s="59" t="s">
        <v>1122</v>
      </c>
      <c r="B179" s="59" t="s">
        <v>1123</v>
      </c>
      <c r="C179" s="59"/>
      <c r="D179" s="59">
        <v>9286</v>
      </c>
      <c r="E179" s="59" t="s">
        <v>1124</v>
      </c>
      <c r="F179" s="59"/>
      <c r="G179" s="59"/>
      <c r="H179" s="59"/>
      <c r="I179" s="59"/>
      <c r="J179" s="59"/>
      <c r="K179" s="59"/>
      <c r="L179" s="59"/>
      <c r="M179" s="59"/>
    </row>
    <row r="180" spans="1:13" s="403" customFormat="1" ht="11.25" customHeight="1">
      <c r="A180" s="59" t="s">
        <v>1125</v>
      </c>
      <c r="B180" s="59" t="s">
        <v>1126</v>
      </c>
      <c r="C180" s="59">
        <v>0</v>
      </c>
      <c r="D180" s="59" t="s">
        <v>603</v>
      </c>
      <c r="E180" s="59" t="s">
        <v>604</v>
      </c>
      <c r="F180" s="59" t="s">
        <v>1127</v>
      </c>
      <c r="G180" s="59" t="s">
        <v>1128</v>
      </c>
      <c r="H180" s="59"/>
      <c r="I180" s="59"/>
      <c r="J180" s="59"/>
      <c r="K180" s="59"/>
      <c r="L180" s="59"/>
      <c r="M180" s="59"/>
    </row>
    <row r="181" spans="1:13" ht="11.25" customHeight="1">
      <c r="A181" s="59" t="s">
        <v>1129</v>
      </c>
      <c r="B181" s="59" t="s">
        <v>1130</v>
      </c>
      <c r="C181" s="59"/>
      <c r="D181" s="59">
        <v>215</v>
      </c>
      <c r="E181" s="59"/>
      <c r="F181" s="59"/>
      <c r="G181" s="59"/>
      <c r="H181" s="59"/>
      <c r="I181" s="59"/>
      <c r="J181" s="59"/>
      <c r="K181" s="59"/>
      <c r="L181" s="59"/>
      <c r="M181" s="59"/>
    </row>
    <row r="182" spans="1:13" ht="11.25" customHeight="1">
      <c r="A182" s="59" t="s">
        <v>1131</v>
      </c>
      <c r="B182" s="59" t="s">
        <v>1132</v>
      </c>
      <c r="C182" s="59"/>
      <c r="D182" s="59" t="s">
        <v>1133</v>
      </c>
      <c r="E182" s="59" t="s">
        <v>1134</v>
      </c>
      <c r="F182" s="59"/>
      <c r="G182" s="59"/>
      <c r="H182" s="59"/>
      <c r="I182" s="59"/>
      <c r="J182" s="59"/>
      <c r="K182" s="59"/>
      <c r="L182" s="59"/>
      <c r="M182" s="59"/>
    </row>
    <row r="183" spans="1:13" s="149" customFormat="1" ht="11.25" customHeight="1">
      <c r="A183" s="59" t="s">
        <v>1135</v>
      </c>
      <c r="B183" s="59" t="s">
        <v>1136</v>
      </c>
      <c r="C183" s="59">
        <v>19.3</v>
      </c>
      <c r="D183" s="59" t="s">
        <v>1137</v>
      </c>
      <c r="E183" s="59" t="s">
        <v>1138</v>
      </c>
      <c r="F183" s="59" t="s">
        <v>715</v>
      </c>
      <c r="G183" s="59" t="s">
        <v>716</v>
      </c>
      <c r="H183" s="59" t="s">
        <v>631</v>
      </c>
      <c r="I183" s="59" t="s">
        <v>714</v>
      </c>
      <c r="J183" s="59" t="s">
        <v>1088</v>
      </c>
      <c r="K183" s="59" t="s">
        <v>1139</v>
      </c>
      <c r="L183" s="59"/>
      <c r="M183" s="59" t="s">
        <v>865</v>
      </c>
    </row>
    <row r="184" spans="1:13" ht="11.25" customHeight="1">
      <c r="A184" s="59" t="s">
        <v>1140</v>
      </c>
      <c r="B184" s="59" t="s">
        <v>1141</v>
      </c>
      <c r="C184" s="59">
        <v>0</v>
      </c>
      <c r="D184" s="59" t="s">
        <v>1142</v>
      </c>
      <c r="E184" s="59" t="s">
        <v>1143</v>
      </c>
      <c r="F184" s="59"/>
      <c r="G184" s="59"/>
      <c r="H184" s="59"/>
      <c r="I184" s="59"/>
      <c r="J184" s="59"/>
      <c r="K184" s="59"/>
      <c r="L184" s="59"/>
      <c r="M184" s="59"/>
    </row>
    <row r="185" spans="1:13" ht="11.25" customHeight="1">
      <c r="A185" s="138" t="s">
        <v>1144</v>
      </c>
      <c r="B185" s="138" t="s">
        <v>1145</v>
      </c>
      <c r="C185" s="142">
        <v>3.1</v>
      </c>
      <c r="D185" s="138" t="s">
        <v>435</v>
      </c>
      <c r="E185" s="138" t="s">
        <v>473</v>
      </c>
      <c r="F185" s="138" t="s">
        <v>483</v>
      </c>
      <c r="G185" s="138" t="s">
        <v>484</v>
      </c>
      <c r="H185" s="138" t="s">
        <v>348</v>
      </c>
      <c r="I185" s="138" t="s">
        <v>1146</v>
      </c>
      <c r="J185" s="138" t="s">
        <v>485</v>
      </c>
      <c r="K185" s="138" t="s">
        <v>486</v>
      </c>
      <c r="L185" s="138"/>
      <c r="M185" s="138" t="s">
        <v>356</v>
      </c>
    </row>
    <row r="186" spans="1:13" ht="11.25" customHeight="1">
      <c r="A186" s="138" t="s">
        <v>1147</v>
      </c>
      <c r="B186" s="138" t="s">
        <v>1148</v>
      </c>
      <c r="C186" s="142"/>
      <c r="D186" s="138" t="s">
        <v>786</v>
      </c>
      <c r="E186" s="138" t="s">
        <v>1149</v>
      </c>
      <c r="F186" s="138" t="s">
        <v>695</v>
      </c>
      <c r="G186" s="138" t="s">
        <v>892</v>
      </c>
      <c r="H186" s="141" t="s">
        <v>1150</v>
      </c>
      <c r="I186" s="141" t="s">
        <v>1151</v>
      </c>
      <c r="J186" s="138" t="s">
        <v>721</v>
      </c>
      <c r="K186" s="138" t="s">
        <v>1152</v>
      </c>
      <c r="L186" s="138"/>
      <c r="M186" s="138"/>
    </row>
    <row r="187" spans="1:13" ht="11.25" customHeight="1">
      <c r="A187" s="59" t="s">
        <v>1153</v>
      </c>
      <c r="B187" s="59" t="s">
        <v>1154</v>
      </c>
      <c r="C187" s="59"/>
      <c r="D187" s="59" t="s">
        <v>1080</v>
      </c>
      <c r="E187" s="59" t="s">
        <v>1081</v>
      </c>
      <c r="F187" s="59"/>
      <c r="G187" s="59"/>
      <c r="H187" s="59"/>
      <c r="I187" s="59"/>
      <c r="J187" s="59"/>
      <c r="K187" s="59"/>
      <c r="L187" s="59"/>
      <c r="M187" s="59"/>
    </row>
    <row r="188" spans="1:13" ht="11.25" customHeight="1">
      <c r="A188" s="264" t="s">
        <v>1155</v>
      </c>
      <c r="B188" s="265" t="s">
        <v>1156</v>
      </c>
      <c r="C188" s="267"/>
      <c r="D188" s="266" t="s">
        <v>990</v>
      </c>
      <c r="E188" s="265" t="s">
        <v>1157</v>
      </c>
      <c r="F188" s="265" t="s">
        <v>17</v>
      </c>
      <c r="G188" s="265" t="s">
        <v>1158</v>
      </c>
      <c r="H188" s="265" t="s">
        <v>288</v>
      </c>
      <c r="I188" s="265" t="s">
        <v>289</v>
      </c>
      <c r="J188" s="265" t="s">
        <v>397</v>
      </c>
      <c r="K188" s="265" t="s">
        <v>549</v>
      </c>
      <c r="L188" s="265"/>
      <c r="M188" s="265" t="s">
        <v>1159</v>
      </c>
    </row>
    <row r="189" spans="1:13" ht="11.25" customHeight="1">
      <c r="A189" s="59" t="s">
        <v>1160</v>
      </c>
      <c r="B189" s="139" t="s">
        <v>1161</v>
      </c>
      <c r="C189" s="59"/>
      <c r="D189" s="59" t="s">
        <v>1162</v>
      </c>
      <c r="E189" s="139" t="s">
        <v>1163</v>
      </c>
      <c r="F189" s="59" t="s">
        <v>1164</v>
      </c>
      <c r="G189" s="139" t="s">
        <v>1165</v>
      </c>
      <c r="H189" s="59" t="s">
        <v>1166</v>
      </c>
      <c r="I189" s="139" t="s">
        <v>1167</v>
      </c>
      <c r="J189" s="59" t="s">
        <v>1168</v>
      </c>
      <c r="K189" s="139" t="s">
        <v>1169</v>
      </c>
      <c r="L189" s="59"/>
      <c r="M189" s="59"/>
    </row>
    <row r="190" spans="1:13" ht="11.25" customHeight="1">
      <c r="A190" s="59" t="s">
        <v>1170</v>
      </c>
      <c r="B190" s="139" t="s">
        <v>1171</v>
      </c>
      <c r="C190" s="59">
        <v>6.8</v>
      </c>
      <c r="D190" s="59" t="s">
        <v>810</v>
      </c>
      <c r="E190" s="139" t="s">
        <v>1172</v>
      </c>
      <c r="F190" s="59" t="s">
        <v>380</v>
      </c>
      <c r="G190" s="139" t="s">
        <v>1173</v>
      </c>
      <c r="H190" s="59" t="s">
        <v>206</v>
      </c>
      <c r="I190" s="139" t="s">
        <v>934</v>
      </c>
      <c r="J190" s="59" t="s">
        <v>1016</v>
      </c>
      <c r="K190" s="139" t="s">
        <v>1174</v>
      </c>
      <c r="L190" s="59" t="s">
        <v>196</v>
      </c>
      <c r="M190" s="59" t="s">
        <v>699</v>
      </c>
    </row>
    <row r="191" spans="1:13" ht="11.25" customHeight="1">
      <c r="A191" s="59" t="s">
        <v>1175</v>
      </c>
      <c r="B191" s="139" t="s">
        <v>1176</v>
      </c>
      <c r="C191" s="59">
        <v>8.5399999999999991</v>
      </c>
      <c r="D191" s="59" t="s">
        <v>810</v>
      </c>
      <c r="E191" s="139" t="s">
        <v>1172</v>
      </c>
      <c r="F191" s="59" t="s">
        <v>206</v>
      </c>
      <c r="G191" s="139" t="s">
        <v>934</v>
      </c>
      <c r="H191" s="59" t="s">
        <v>1177</v>
      </c>
      <c r="I191" s="139" t="s">
        <v>438</v>
      </c>
      <c r="J191" s="59" t="s">
        <v>476</v>
      </c>
      <c r="K191" s="139" t="s">
        <v>1178</v>
      </c>
      <c r="L191" s="59"/>
      <c r="M191" s="59" t="s">
        <v>1179</v>
      </c>
    </row>
    <row r="192" spans="1:13" ht="11.25" customHeight="1">
      <c r="A192" s="138" t="s">
        <v>1180</v>
      </c>
      <c r="B192" s="138" t="s">
        <v>1181</v>
      </c>
      <c r="C192" s="142"/>
      <c r="D192" s="138" t="s">
        <v>1182</v>
      </c>
      <c r="E192" s="138" t="s">
        <v>1183</v>
      </c>
      <c r="F192" s="138" t="s">
        <v>1184</v>
      </c>
      <c r="G192" s="138" t="s">
        <v>1185</v>
      </c>
      <c r="H192" s="138" t="s">
        <v>1186</v>
      </c>
      <c r="I192" s="138" t="s">
        <v>1187</v>
      </c>
      <c r="J192" s="138" t="s">
        <v>1188</v>
      </c>
      <c r="K192" s="138" t="s">
        <v>1189</v>
      </c>
      <c r="L192" s="138"/>
      <c r="M192" s="142"/>
    </row>
    <row r="193" spans="1:13" ht="11.25" customHeight="1">
      <c r="A193" s="264" t="s">
        <v>1190</v>
      </c>
      <c r="B193" s="265" t="s">
        <v>1191</v>
      </c>
      <c r="C193" s="267"/>
      <c r="D193" s="264" t="s">
        <v>1192</v>
      </c>
      <c r="E193" s="264" t="s">
        <v>1193</v>
      </c>
      <c r="F193" s="265" t="s">
        <v>545</v>
      </c>
      <c r="G193" s="265" t="s">
        <v>1194</v>
      </c>
      <c r="H193" s="265" t="s">
        <v>17</v>
      </c>
      <c r="I193" s="265" t="s">
        <v>1195</v>
      </c>
      <c r="J193" s="265" t="s">
        <v>288</v>
      </c>
      <c r="K193" s="265" t="s">
        <v>1196</v>
      </c>
      <c r="L193" s="265"/>
      <c r="M193" s="265" t="s">
        <v>1197</v>
      </c>
    </row>
    <row r="194" spans="1:13" ht="11.25" customHeight="1">
      <c r="A194" s="59" t="s">
        <v>1198</v>
      </c>
      <c r="B194" s="59" t="s">
        <v>1199</v>
      </c>
      <c r="C194" s="59"/>
      <c r="D194" s="59" t="s">
        <v>395</v>
      </c>
      <c r="E194" s="59" t="s">
        <v>396</v>
      </c>
      <c r="F194" s="59" t="s">
        <v>1200</v>
      </c>
      <c r="G194" s="59" t="s">
        <v>1201</v>
      </c>
      <c r="H194" s="59" t="s">
        <v>1202</v>
      </c>
      <c r="I194" s="59" t="s">
        <v>1203</v>
      </c>
      <c r="J194" s="59" t="s">
        <v>1204</v>
      </c>
      <c r="K194" s="59" t="s">
        <v>1205</v>
      </c>
      <c r="L194" s="59"/>
      <c r="M194" s="59" t="s">
        <v>865</v>
      </c>
    </row>
    <row r="195" spans="1:13" ht="11.25" customHeight="1">
      <c r="A195" s="264" t="s">
        <v>541</v>
      </c>
      <c r="B195" s="267" t="s">
        <v>542</v>
      </c>
      <c r="C195" s="267"/>
      <c r="D195" s="267" t="s">
        <v>1206</v>
      </c>
      <c r="E195" s="267" t="s">
        <v>1207</v>
      </c>
      <c r="F195" s="267" t="s">
        <v>1208</v>
      </c>
      <c r="G195" s="267" t="s">
        <v>1209</v>
      </c>
      <c r="H195" s="267" t="s">
        <v>558</v>
      </c>
      <c r="I195" s="267" t="s">
        <v>1210</v>
      </c>
      <c r="J195" s="265" t="s">
        <v>691</v>
      </c>
      <c r="K195" s="264"/>
      <c r="L195" s="264"/>
      <c r="M195" s="264"/>
    </row>
    <row r="196" spans="1:13" ht="11.25" customHeight="1">
      <c r="A196" s="59" t="s">
        <v>1211</v>
      </c>
      <c r="B196" s="139" t="s">
        <v>1212</v>
      </c>
      <c r="C196" s="59"/>
      <c r="D196" s="59" t="s">
        <v>564</v>
      </c>
      <c r="E196" s="139" t="s">
        <v>1213</v>
      </c>
      <c r="F196" s="59"/>
      <c r="G196" s="139"/>
      <c r="H196" s="59"/>
      <c r="I196" s="139"/>
      <c r="J196" s="59"/>
      <c r="K196" s="139"/>
      <c r="L196" s="59"/>
      <c r="M196" s="59"/>
    </row>
    <row r="197" spans="1:13" s="402" customFormat="1" ht="11.25" customHeight="1">
      <c r="A197" s="59" t="s">
        <v>1214</v>
      </c>
      <c r="B197" s="59" t="s">
        <v>1215</v>
      </c>
      <c r="C197" s="59"/>
      <c r="D197" s="59" t="s">
        <v>369</v>
      </c>
      <c r="E197" s="59" t="s">
        <v>370</v>
      </c>
      <c r="F197" s="59" t="s">
        <v>541</v>
      </c>
      <c r="G197" s="59" t="s">
        <v>542</v>
      </c>
      <c r="H197" s="59"/>
      <c r="I197" s="59"/>
      <c r="J197" s="59"/>
      <c r="K197" s="59"/>
      <c r="L197" s="59"/>
      <c r="M197" s="59"/>
    </row>
    <row r="198" spans="1:13" s="146" customFormat="1" ht="11.25" customHeight="1">
      <c r="A198" s="59" t="s">
        <v>1216</v>
      </c>
      <c r="B198" s="59" t="s">
        <v>1217</v>
      </c>
      <c r="C198" s="59"/>
      <c r="D198" s="59" t="s">
        <v>708</v>
      </c>
      <c r="E198" s="59" t="s">
        <v>709</v>
      </c>
      <c r="F198" s="59" t="s">
        <v>1218</v>
      </c>
      <c r="G198" s="59" t="s">
        <v>1219</v>
      </c>
      <c r="H198" s="59"/>
      <c r="I198" s="59"/>
      <c r="J198" s="59"/>
      <c r="K198" s="59"/>
      <c r="L198" s="59"/>
      <c r="M198" s="59" t="s">
        <v>1220</v>
      </c>
    </row>
    <row r="199" spans="1:13" ht="11.25" customHeight="1">
      <c r="A199" s="264" t="s">
        <v>1221</v>
      </c>
      <c r="B199" s="267" t="s">
        <v>1222</v>
      </c>
      <c r="C199" s="267">
        <v>0</v>
      </c>
      <c r="D199" s="264" t="s">
        <v>1223</v>
      </c>
      <c r="E199" s="264" t="s">
        <v>1224</v>
      </c>
      <c r="F199" s="267"/>
      <c r="G199" s="267"/>
      <c r="H199" s="267"/>
      <c r="I199" s="267"/>
      <c r="J199" s="267"/>
      <c r="K199" s="267"/>
      <c r="L199" s="267"/>
      <c r="M199" s="267"/>
    </row>
    <row r="200" spans="1:13" ht="11.25" customHeight="1">
      <c r="A200" s="59" t="s">
        <v>1225</v>
      </c>
      <c r="B200" s="59" t="s">
        <v>1226</v>
      </c>
      <c r="C200" s="59">
        <v>1.6</v>
      </c>
      <c r="D200" s="59" t="s">
        <v>17</v>
      </c>
      <c r="E200" s="59" t="s">
        <v>1227</v>
      </c>
      <c r="F200" s="59" t="s">
        <v>483</v>
      </c>
      <c r="G200" s="59" t="s">
        <v>484</v>
      </c>
      <c r="H200" s="59" t="s">
        <v>680</v>
      </c>
      <c r="I200" s="59" t="s">
        <v>1228</v>
      </c>
      <c r="J200" s="59" t="s">
        <v>338</v>
      </c>
      <c r="K200" s="59" t="s">
        <v>339</v>
      </c>
      <c r="L200" s="59"/>
      <c r="M200" s="59" t="s">
        <v>1229</v>
      </c>
    </row>
    <row r="201" spans="1:13" s="146" customFormat="1" ht="11.25" customHeight="1">
      <c r="A201" s="59" t="s">
        <v>1230</v>
      </c>
      <c r="B201" s="139" t="s">
        <v>1231</v>
      </c>
      <c r="C201" s="59">
        <v>0</v>
      </c>
      <c r="D201" s="59" t="s">
        <v>1232</v>
      </c>
      <c r="E201" s="139" t="s">
        <v>1233</v>
      </c>
      <c r="F201" s="59" t="s">
        <v>1234</v>
      </c>
      <c r="G201" s="139" t="s">
        <v>1235</v>
      </c>
      <c r="H201" s="59"/>
      <c r="I201" s="139"/>
      <c r="J201" s="59"/>
      <c r="K201" s="139"/>
      <c r="L201" s="59"/>
      <c r="M201" s="59"/>
    </row>
    <row r="202" spans="1:13" ht="11.25" customHeight="1">
      <c r="A202" s="59" t="s">
        <v>1236</v>
      </c>
      <c r="B202" s="139" t="s">
        <v>1237</v>
      </c>
      <c r="C202" s="59">
        <v>1.76</v>
      </c>
      <c r="D202" s="59" t="s">
        <v>1238</v>
      </c>
      <c r="E202" s="139" t="s">
        <v>1239</v>
      </c>
      <c r="F202" s="59" t="s">
        <v>564</v>
      </c>
      <c r="G202" s="139" t="s">
        <v>1213</v>
      </c>
      <c r="H202" s="59" t="s">
        <v>1240</v>
      </c>
      <c r="I202" s="139" t="s">
        <v>1241</v>
      </c>
      <c r="J202" s="59"/>
      <c r="K202" s="139"/>
      <c r="L202" s="59"/>
      <c r="M202" s="59"/>
    </row>
    <row r="203" spans="1:13" ht="11.25" customHeight="1">
      <c r="A203" s="59" t="s">
        <v>1242</v>
      </c>
      <c r="B203" s="139" t="s">
        <v>1243</v>
      </c>
      <c r="C203" s="59"/>
      <c r="D203" s="59">
        <v>12061201</v>
      </c>
      <c r="E203" s="139"/>
      <c r="F203" s="59"/>
      <c r="G203" s="139"/>
      <c r="H203" s="59"/>
      <c r="I203" s="139"/>
      <c r="J203" s="59"/>
      <c r="K203" s="139"/>
      <c r="L203" s="59"/>
      <c r="M203" s="59"/>
    </row>
    <row r="204" spans="1:13" ht="11.25" customHeight="1">
      <c r="A204" s="59" t="s">
        <v>1244</v>
      </c>
      <c r="B204" s="59" t="s">
        <v>1245</v>
      </c>
      <c r="C204" s="59"/>
      <c r="D204" s="59">
        <v>1112111</v>
      </c>
      <c r="E204" s="59"/>
      <c r="F204" s="59"/>
      <c r="G204" s="59"/>
      <c r="H204" s="59"/>
      <c r="I204" s="59"/>
      <c r="J204" s="59"/>
      <c r="K204" s="59"/>
      <c r="L204" s="59"/>
      <c r="M204" s="59"/>
    </row>
    <row r="205" spans="1:13" s="146" customFormat="1" ht="11.25" customHeight="1">
      <c r="A205" s="59" t="s">
        <v>1246</v>
      </c>
      <c r="B205" s="139" t="s">
        <v>1247</v>
      </c>
      <c r="C205" s="59"/>
      <c r="D205" s="59" t="s">
        <v>1248</v>
      </c>
      <c r="E205" s="139" t="s">
        <v>1249</v>
      </c>
      <c r="F205" s="59" t="s">
        <v>1250</v>
      </c>
      <c r="G205" s="139" t="s">
        <v>1251</v>
      </c>
      <c r="H205" s="59" t="s">
        <v>1252</v>
      </c>
      <c r="I205" s="139" t="s">
        <v>1253</v>
      </c>
      <c r="J205" s="59"/>
      <c r="K205" s="139"/>
      <c r="L205" s="59"/>
      <c r="M205" s="59"/>
    </row>
    <row r="206" spans="1:13" s="146" customFormat="1" ht="11.25" customHeight="1">
      <c r="A206" s="59" t="s">
        <v>1248</v>
      </c>
      <c r="B206" s="139" t="s">
        <v>1249</v>
      </c>
      <c r="C206" s="59"/>
      <c r="D206" s="59" t="s">
        <v>443</v>
      </c>
      <c r="E206" s="139" t="s">
        <v>634</v>
      </c>
      <c r="F206" s="59" t="s">
        <v>510</v>
      </c>
      <c r="G206" s="139" t="s">
        <v>511</v>
      </c>
      <c r="H206" s="59"/>
      <c r="I206" s="139"/>
      <c r="J206" s="59"/>
      <c r="K206" s="139"/>
      <c r="L206" s="59"/>
      <c r="M206" s="59"/>
    </row>
    <row r="207" spans="1:13" s="403" customFormat="1" ht="11.25" customHeight="1">
      <c r="A207" s="264" t="s">
        <v>1254</v>
      </c>
      <c r="B207" s="265" t="s">
        <v>1255</v>
      </c>
      <c r="C207" s="267">
        <v>4.8</v>
      </c>
      <c r="D207" s="265" t="s">
        <v>1256</v>
      </c>
      <c r="E207" s="265" t="s">
        <v>1257</v>
      </c>
      <c r="F207" s="265" t="s">
        <v>1258</v>
      </c>
      <c r="G207" s="265" t="s">
        <v>1259</v>
      </c>
      <c r="H207" s="265" t="s">
        <v>17</v>
      </c>
      <c r="I207" s="265" t="s">
        <v>275</v>
      </c>
      <c r="J207" s="265" t="s">
        <v>437</v>
      </c>
      <c r="K207" s="265" t="s">
        <v>1260</v>
      </c>
      <c r="L207" s="265"/>
      <c r="M207" s="265" t="s">
        <v>1261</v>
      </c>
    </row>
    <row r="208" spans="1:13" ht="11.25" customHeight="1">
      <c r="A208" s="59" t="s">
        <v>1262</v>
      </c>
      <c r="B208" s="59" t="s">
        <v>1263</v>
      </c>
      <c r="C208" s="59"/>
      <c r="D208" s="59" t="s">
        <v>636</v>
      </c>
      <c r="E208" s="59" t="s">
        <v>1264</v>
      </c>
      <c r="F208" s="59"/>
      <c r="G208" s="59"/>
      <c r="H208" s="59"/>
      <c r="I208" s="59"/>
      <c r="J208" s="59"/>
      <c r="K208" s="59"/>
      <c r="L208" s="59"/>
      <c r="M208" s="59"/>
    </row>
    <row r="209" spans="1:13" ht="11.25" customHeight="1">
      <c r="A209" s="59" t="s">
        <v>1265</v>
      </c>
      <c r="B209" s="59" t="s">
        <v>1266</v>
      </c>
      <c r="C209" s="59">
        <v>11.4</v>
      </c>
      <c r="D209" s="59" t="s">
        <v>717</v>
      </c>
      <c r="E209" s="59" t="s">
        <v>718</v>
      </c>
      <c r="F209" s="59" t="s">
        <v>715</v>
      </c>
      <c r="G209" s="59" t="s">
        <v>716</v>
      </c>
      <c r="H209" s="59" t="s">
        <v>446</v>
      </c>
      <c r="I209" s="59" t="s">
        <v>447</v>
      </c>
      <c r="J209" s="59" t="s">
        <v>450</v>
      </c>
      <c r="K209" s="59" t="s">
        <v>1267</v>
      </c>
      <c r="L209" s="59"/>
      <c r="M209" s="59"/>
    </row>
    <row r="210" spans="1:13" ht="11.25" customHeight="1">
      <c r="A210" s="59" t="s">
        <v>1268</v>
      </c>
      <c r="B210" s="59" t="s">
        <v>1269</v>
      </c>
      <c r="C210" s="59">
        <v>2.5299999999999998</v>
      </c>
      <c r="D210" s="59" t="s">
        <v>294</v>
      </c>
      <c r="E210" s="59" t="s">
        <v>295</v>
      </c>
      <c r="F210" s="59" t="s">
        <v>810</v>
      </c>
      <c r="G210" s="59" t="s">
        <v>1270</v>
      </c>
      <c r="H210" s="59" t="s">
        <v>675</v>
      </c>
      <c r="I210" s="59" t="s">
        <v>676</v>
      </c>
      <c r="J210" s="59" t="s">
        <v>675</v>
      </c>
      <c r="K210" s="59" t="s">
        <v>676</v>
      </c>
      <c r="L210" s="59"/>
      <c r="M210" s="59" t="s">
        <v>670</v>
      </c>
    </row>
    <row r="211" spans="1:13" ht="11.25" customHeight="1">
      <c r="A211" s="59" t="s">
        <v>1271</v>
      </c>
      <c r="B211" s="59" t="s">
        <v>1272</v>
      </c>
      <c r="C211" s="59">
        <v>2.5299999999999998</v>
      </c>
      <c r="D211" s="59" t="s">
        <v>294</v>
      </c>
      <c r="E211" s="59" t="s">
        <v>295</v>
      </c>
      <c r="F211" s="59" t="s">
        <v>810</v>
      </c>
      <c r="G211" s="59" t="s">
        <v>1270</v>
      </c>
      <c r="H211" s="59" t="s">
        <v>675</v>
      </c>
      <c r="I211" s="59" t="s">
        <v>676</v>
      </c>
      <c r="J211" s="59" t="s">
        <v>675</v>
      </c>
      <c r="K211" s="59" t="s">
        <v>676</v>
      </c>
      <c r="L211" s="59"/>
      <c r="M211" s="59" t="s">
        <v>670</v>
      </c>
    </row>
    <row r="212" spans="1:13" s="152" customFormat="1" ht="11.25" customHeight="1">
      <c r="A212" s="59" t="s">
        <v>1273</v>
      </c>
      <c r="B212" s="59" t="s">
        <v>1274</v>
      </c>
      <c r="C212" s="59"/>
      <c r="D212" s="59" t="s">
        <v>1275</v>
      </c>
      <c r="E212" s="59" t="s">
        <v>1276</v>
      </c>
      <c r="F212" s="59" t="s">
        <v>1277</v>
      </c>
      <c r="G212" s="59" t="s">
        <v>1278</v>
      </c>
      <c r="H212" s="59"/>
      <c r="I212" s="59"/>
      <c r="J212" s="59"/>
      <c r="K212" s="59"/>
      <c r="L212" s="59"/>
      <c r="M212" s="59"/>
    </row>
    <row r="213" spans="1:13" ht="11.25" customHeight="1">
      <c r="A213" s="59" t="s">
        <v>1279</v>
      </c>
      <c r="B213" s="139" t="s">
        <v>1280</v>
      </c>
      <c r="C213" s="59"/>
      <c r="D213" s="59" t="s">
        <v>1281</v>
      </c>
      <c r="E213" s="139" t="s">
        <v>1282</v>
      </c>
      <c r="F213" s="59"/>
      <c r="G213" s="139"/>
      <c r="H213" s="59"/>
      <c r="I213" s="139"/>
      <c r="J213" s="59"/>
      <c r="K213" s="139"/>
      <c r="L213" s="59"/>
      <c r="M213" s="59"/>
    </row>
    <row r="214" spans="1:13" s="146" customFormat="1" ht="11.25" customHeight="1">
      <c r="A214" s="59" t="s">
        <v>617</v>
      </c>
      <c r="B214" s="139" t="s">
        <v>618</v>
      </c>
      <c r="C214" s="59"/>
      <c r="D214" s="59" t="s">
        <v>1283</v>
      </c>
      <c r="E214" s="139" t="s">
        <v>1284</v>
      </c>
      <c r="F214" s="59"/>
      <c r="G214" s="139"/>
      <c r="H214" s="59"/>
      <c r="I214" s="139"/>
      <c r="J214" s="59"/>
      <c r="K214" s="139"/>
      <c r="L214" s="59"/>
      <c r="M214" s="59"/>
    </row>
    <row r="215" spans="1:13" ht="11.25" customHeight="1">
      <c r="A215" s="138" t="s">
        <v>1285</v>
      </c>
      <c r="B215" s="138" t="s">
        <v>1286</v>
      </c>
      <c r="C215" s="142"/>
      <c r="D215" s="138" t="s">
        <v>1287</v>
      </c>
      <c r="E215" s="138" t="s">
        <v>1288</v>
      </c>
      <c r="F215" s="138" t="s">
        <v>1289</v>
      </c>
      <c r="G215" s="138" t="s">
        <v>1290</v>
      </c>
      <c r="H215" s="141" t="s">
        <v>1291</v>
      </c>
      <c r="I215" s="138" t="s">
        <v>1292</v>
      </c>
      <c r="J215" s="138" t="s">
        <v>418</v>
      </c>
      <c r="K215" s="138" t="s">
        <v>419</v>
      </c>
      <c r="L215" s="138"/>
      <c r="M215" s="138" t="s">
        <v>1293</v>
      </c>
    </row>
    <row r="216" spans="1:13" ht="11.25" customHeight="1">
      <c r="A216" s="59" t="s">
        <v>1294</v>
      </c>
      <c r="B216" s="139" t="s">
        <v>1295</v>
      </c>
      <c r="C216" s="59">
        <v>11.4</v>
      </c>
      <c r="D216" s="59" t="s">
        <v>1078</v>
      </c>
      <c r="E216" s="139" t="s">
        <v>1079</v>
      </c>
      <c r="F216" s="59" t="s">
        <v>1296</v>
      </c>
      <c r="G216" s="139" t="s">
        <v>1297</v>
      </c>
      <c r="H216" s="59" t="s">
        <v>448</v>
      </c>
      <c r="I216" s="139" t="s">
        <v>449</v>
      </c>
      <c r="J216" s="59" t="s">
        <v>1298</v>
      </c>
      <c r="K216" s="139" t="s">
        <v>1299</v>
      </c>
      <c r="L216" s="59"/>
      <c r="M216" s="59"/>
    </row>
    <row r="217" spans="1:13" ht="11.25" customHeight="1">
      <c r="A217" s="59" t="s">
        <v>1300</v>
      </c>
      <c r="B217" s="139" t="s">
        <v>1301</v>
      </c>
      <c r="C217" s="59"/>
      <c r="D217" s="59" t="s">
        <v>1302</v>
      </c>
      <c r="E217" s="139" t="s">
        <v>1303</v>
      </c>
      <c r="F217" s="59"/>
      <c r="G217" s="139"/>
      <c r="H217" s="59"/>
      <c r="I217" s="139"/>
      <c r="J217" s="59"/>
      <c r="K217" s="139"/>
      <c r="L217" s="59"/>
      <c r="M217" s="59"/>
    </row>
    <row r="218" spans="1:13" ht="11.25" customHeight="1">
      <c r="A218" s="59" t="s">
        <v>1304</v>
      </c>
      <c r="B218" s="59" t="s">
        <v>1305</v>
      </c>
      <c r="C218" s="59"/>
      <c r="D218" s="59">
        <v>10055</v>
      </c>
      <c r="E218" s="59" t="s">
        <v>1306</v>
      </c>
      <c r="F218" s="59"/>
      <c r="G218" s="59"/>
      <c r="H218" s="59"/>
      <c r="I218" s="59"/>
      <c r="J218" s="59"/>
      <c r="K218" s="59"/>
      <c r="L218" s="59"/>
      <c r="M218" s="59"/>
    </row>
    <row r="219" spans="1:13" s="146" customFormat="1" ht="11.25" customHeight="1">
      <c r="A219" s="59" t="s">
        <v>1307</v>
      </c>
      <c r="B219" s="59" t="s">
        <v>1308</v>
      </c>
      <c r="C219" s="59"/>
      <c r="D219" s="59" t="s">
        <v>1309</v>
      </c>
      <c r="E219" s="59" t="s">
        <v>1310</v>
      </c>
      <c r="F219" s="59" t="s">
        <v>1311</v>
      </c>
      <c r="G219" s="59" t="s">
        <v>1312</v>
      </c>
      <c r="H219" s="59"/>
      <c r="I219" s="59"/>
      <c r="J219" s="59"/>
      <c r="K219" s="59"/>
      <c r="L219" s="59"/>
      <c r="M219" s="59"/>
    </row>
    <row r="220" spans="1:13" ht="11.25" customHeight="1">
      <c r="A220" s="138" t="s">
        <v>1313</v>
      </c>
      <c r="B220" s="138" t="s">
        <v>1314</v>
      </c>
      <c r="C220" s="142"/>
      <c r="D220" s="138" t="s">
        <v>1315</v>
      </c>
      <c r="E220" s="138" t="s">
        <v>1316</v>
      </c>
      <c r="F220" s="138" t="s">
        <v>589</v>
      </c>
      <c r="G220" s="138" t="s">
        <v>590</v>
      </c>
      <c r="H220" s="138" t="s">
        <v>1317</v>
      </c>
      <c r="I220" s="138" t="s">
        <v>1318</v>
      </c>
      <c r="J220" s="138" t="s">
        <v>1319</v>
      </c>
      <c r="K220" s="138" t="s">
        <v>1320</v>
      </c>
      <c r="L220" s="138"/>
      <c r="M220" s="138"/>
    </row>
    <row r="221" spans="1:13" ht="11.25" customHeight="1">
      <c r="A221" s="59" t="s">
        <v>1321</v>
      </c>
      <c r="B221" s="139" t="s">
        <v>1322</v>
      </c>
      <c r="C221" s="59"/>
      <c r="D221" s="59" t="s">
        <v>1323</v>
      </c>
      <c r="E221" s="139" t="s">
        <v>1324</v>
      </c>
      <c r="F221" s="59"/>
      <c r="G221" s="139"/>
      <c r="H221" s="59"/>
      <c r="I221" s="139"/>
      <c r="J221" s="59"/>
      <c r="K221" s="139"/>
      <c r="L221" s="59"/>
      <c r="M221" s="59"/>
    </row>
    <row r="222" spans="1:13" ht="11.25" customHeight="1">
      <c r="A222" s="59" t="s">
        <v>1325</v>
      </c>
      <c r="B222" s="139" t="s">
        <v>1326</v>
      </c>
      <c r="C222" s="59"/>
      <c r="D222" s="59" t="s">
        <v>1327</v>
      </c>
      <c r="E222" s="139" t="s">
        <v>1328</v>
      </c>
      <c r="F222" s="59"/>
      <c r="G222" s="139"/>
      <c r="H222" s="59"/>
      <c r="I222" s="139"/>
      <c r="J222" s="59"/>
      <c r="K222" s="139"/>
      <c r="L222" s="59"/>
      <c r="M222" s="59"/>
    </row>
    <row r="223" spans="1:13" ht="11.25" customHeight="1">
      <c r="A223" s="59" t="s">
        <v>1329</v>
      </c>
      <c r="B223" s="59" t="s">
        <v>1330</v>
      </c>
      <c r="C223" s="59"/>
      <c r="D223" s="59">
        <v>10072418</v>
      </c>
      <c r="E223" s="59" t="s">
        <v>1331</v>
      </c>
      <c r="F223" s="59"/>
      <c r="G223" s="59"/>
      <c r="H223" s="59"/>
      <c r="I223" s="59"/>
      <c r="J223" s="59"/>
      <c r="K223" s="59"/>
      <c r="L223" s="59"/>
      <c r="M223" s="59"/>
    </row>
    <row r="224" spans="1:13" ht="11.25" customHeight="1">
      <c r="A224" s="59" t="s">
        <v>1332</v>
      </c>
      <c r="B224" s="59" t="s">
        <v>1333</v>
      </c>
      <c r="C224" s="59"/>
      <c r="D224" s="59" t="s">
        <v>17</v>
      </c>
      <c r="E224" s="59" t="s">
        <v>285</v>
      </c>
      <c r="F224" s="59" t="s">
        <v>531</v>
      </c>
      <c r="G224" s="59" t="s">
        <v>532</v>
      </c>
      <c r="H224" s="59" t="s">
        <v>288</v>
      </c>
      <c r="I224" s="59" t="s">
        <v>382</v>
      </c>
      <c r="J224" s="59" t="s">
        <v>1334</v>
      </c>
      <c r="K224" s="59" t="s">
        <v>1335</v>
      </c>
      <c r="L224" s="59"/>
      <c r="M224" s="59"/>
    </row>
    <row r="225" spans="1:13" s="146" customFormat="1" ht="11.25" customHeight="1">
      <c r="A225" s="138" t="s">
        <v>1336</v>
      </c>
      <c r="B225" s="138" t="s">
        <v>1337</v>
      </c>
      <c r="C225" s="142"/>
      <c r="D225" s="141" t="s">
        <v>1338</v>
      </c>
      <c r="E225" s="138" t="s">
        <v>1339</v>
      </c>
      <c r="F225" s="138" t="s">
        <v>1340</v>
      </c>
      <c r="G225" s="138" t="s">
        <v>1341</v>
      </c>
      <c r="H225" s="138" t="s">
        <v>1342</v>
      </c>
      <c r="I225" s="138" t="s">
        <v>1343</v>
      </c>
      <c r="J225" s="138" t="s">
        <v>1344</v>
      </c>
      <c r="K225" s="138" t="s">
        <v>1345</v>
      </c>
      <c r="L225" s="138"/>
      <c r="M225" s="142"/>
    </row>
    <row r="226" spans="1:13" ht="11.25" customHeight="1">
      <c r="A226" s="59" t="s">
        <v>1346</v>
      </c>
      <c r="B226" s="59" t="s">
        <v>1347</v>
      </c>
      <c r="C226" s="59"/>
      <c r="D226" s="59" t="s">
        <v>1348</v>
      </c>
      <c r="E226" s="59" t="s">
        <v>1349</v>
      </c>
      <c r="F226" s="59"/>
      <c r="G226" s="59"/>
      <c r="H226" s="59"/>
      <c r="I226" s="59"/>
      <c r="J226" s="59"/>
      <c r="K226" s="59"/>
      <c r="L226" s="59"/>
      <c r="M226" s="59"/>
    </row>
    <row r="227" spans="1:13" ht="11.25" customHeight="1">
      <c r="A227" s="59" t="s">
        <v>1350</v>
      </c>
      <c r="B227" s="59" t="s">
        <v>1351</v>
      </c>
      <c r="C227" s="59"/>
      <c r="D227" s="59" t="s">
        <v>1352</v>
      </c>
      <c r="E227" s="59" t="s">
        <v>1353</v>
      </c>
      <c r="F227" s="59"/>
      <c r="G227" s="59"/>
      <c r="H227" s="59"/>
      <c r="I227" s="59"/>
      <c r="J227" s="59"/>
      <c r="K227" s="59"/>
      <c r="L227" s="59"/>
      <c r="M227" s="59"/>
    </row>
    <row r="228" spans="1:13" s="146" customFormat="1" ht="11.25" customHeight="1">
      <c r="A228" s="138" t="s">
        <v>1354</v>
      </c>
      <c r="B228" s="141" t="s">
        <v>1355</v>
      </c>
      <c r="C228" s="142"/>
      <c r="D228" s="141" t="s">
        <v>1350</v>
      </c>
      <c r="E228" s="141" t="s">
        <v>1351</v>
      </c>
      <c r="F228" s="141" t="s">
        <v>1356</v>
      </c>
      <c r="G228" s="141" t="s">
        <v>1357</v>
      </c>
      <c r="H228" s="138"/>
      <c r="I228" s="138"/>
      <c r="J228" s="138"/>
      <c r="K228" s="138"/>
      <c r="L228" s="138"/>
      <c r="M228" s="138"/>
    </row>
    <row r="229" spans="1:13" s="146" customFormat="1" ht="11.25" customHeight="1">
      <c r="A229" s="264" t="s">
        <v>273</v>
      </c>
      <c r="B229" s="265" t="s">
        <v>274</v>
      </c>
      <c r="C229" s="267"/>
      <c r="D229" s="264" t="s">
        <v>1358</v>
      </c>
      <c r="E229" s="265" t="s">
        <v>1359</v>
      </c>
      <c r="F229" s="265" t="s">
        <v>1360</v>
      </c>
      <c r="G229" s="264" t="s">
        <v>313</v>
      </c>
      <c r="H229" s="267" t="s">
        <v>1100</v>
      </c>
      <c r="I229" s="267" t="s">
        <v>1361</v>
      </c>
      <c r="J229" s="265" t="s">
        <v>1362</v>
      </c>
      <c r="K229" s="265" t="s">
        <v>1363</v>
      </c>
      <c r="L229" s="265"/>
      <c r="M229" s="265" t="s">
        <v>316</v>
      </c>
    </row>
    <row r="230" spans="1:13" ht="11.25" customHeight="1">
      <c r="A230" s="59" t="s">
        <v>1327</v>
      </c>
      <c r="B230" s="139" t="s">
        <v>1328</v>
      </c>
      <c r="C230" s="59"/>
      <c r="D230" s="59" t="s">
        <v>1364</v>
      </c>
      <c r="E230" s="139" t="s">
        <v>1365</v>
      </c>
      <c r="F230" s="59" t="s">
        <v>1366</v>
      </c>
      <c r="G230" s="139" t="s">
        <v>1367</v>
      </c>
      <c r="H230" s="59" t="s">
        <v>1368</v>
      </c>
      <c r="I230" s="139" t="s">
        <v>1369</v>
      </c>
      <c r="J230" s="59" t="s">
        <v>1370</v>
      </c>
      <c r="K230" s="139" t="s">
        <v>1371</v>
      </c>
      <c r="L230" s="59"/>
      <c r="M230" s="59"/>
    </row>
    <row r="231" spans="1:13" ht="11.25" customHeight="1">
      <c r="A231" s="138" t="s">
        <v>1372</v>
      </c>
      <c r="B231" s="138" t="s">
        <v>1373</v>
      </c>
      <c r="C231" s="142"/>
      <c r="D231" s="138" t="s">
        <v>1374</v>
      </c>
      <c r="E231" s="138" t="s">
        <v>1375</v>
      </c>
      <c r="F231" s="138" t="s">
        <v>305</v>
      </c>
      <c r="G231" s="138" t="s">
        <v>1376</v>
      </c>
      <c r="H231" s="138" t="s">
        <v>1377</v>
      </c>
      <c r="I231" s="138" t="s">
        <v>1378</v>
      </c>
      <c r="J231" s="138" t="s">
        <v>1379</v>
      </c>
      <c r="K231" s="138" t="s">
        <v>1380</v>
      </c>
      <c r="L231" s="138"/>
      <c r="M231" s="142"/>
    </row>
    <row r="232" spans="1:13" ht="11.25" customHeight="1">
      <c r="A232" s="264" t="s">
        <v>1381</v>
      </c>
      <c r="B232" s="265" t="s">
        <v>1382</v>
      </c>
      <c r="C232" s="267"/>
      <c r="D232" s="265" t="s">
        <v>547</v>
      </c>
      <c r="E232" s="265" t="s">
        <v>548</v>
      </c>
      <c r="F232" s="265" t="s">
        <v>1383</v>
      </c>
      <c r="G232" s="265" t="s">
        <v>1384</v>
      </c>
      <c r="H232" s="265" t="s">
        <v>286</v>
      </c>
      <c r="I232" s="265" t="s">
        <v>287</v>
      </c>
      <c r="J232" s="265" t="s">
        <v>691</v>
      </c>
      <c r="K232" s="265"/>
      <c r="L232" s="265"/>
      <c r="M232" s="265" t="s">
        <v>1385</v>
      </c>
    </row>
    <row r="233" spans="1:13" ht="11.25" customHeight="1">
      <c r="A233" s="59" t="s">
        <v>1386</v>
      </c>
      <c r="B233" s="59" t="s">
        <v>1387</v>
      </c>
      <c r="C233" s="59"/>
      <c r="D233" s="59" t="s">
        <v>1383</v>
      </c>
      <c r="E233" s="59" t="s">
        <v>1384</v>
      </c>
      <c r="F233" s="59" t="s">
        <v>478</v>
      </c>
      <c r="G233" s="59" t="s">
        <v>479</v>
      </c>
      <c r="H233" s="59" t="s">
        <v>338</v>
      </c>
      <c r="I233" s="59" t="s">
        <v>682</v>
      </c>
      <c r="J233" s="59" t="s">
        <v>818</v>
      </c>
      <c r="K233" s="59" t="s">
        <v>819</v>
      </c>
      <c r="L233" s="59" t="s">
        <v>1388</v>
      </c>
      <c r="M233" s="59"/>
    </row>
    <row r="234" spans="1:13" ht="11.25" customHeight="1">
      <c r="A234" s="59" t="s">
        <v>1383</v>
      </c>
      <c r="B234" s="59" t="s">
        <v>1384</v>
      </c>
      <c r="C234" s="59">
        <v>14.4</v>
      </c>
      <c r="D234" s="59" t="s">
        <v>19</v>
      </c>
      <c r="E234" s="59" t="s">
        <v>302</v>
      </c>
      <c r="F234" s="59" t="s">
        <v>1389</v>
      </c>
      <c r="G234" s="59" t="s">
        <v>1390</v>
      </c>
      <c r="H234" s="59" t="s">
        <v>1391</v>
      </c>
      <c r="I234" s="59" t="s">
        <v>1392</v>
      </c>
      <c r="J234" s="59" t="s">
        <v>1393</v>
      </c>
      <c r="K234" s="59" t="s">
        <v>1394</v>
      </c>
      <c r="L234" s="59"/>
      <c r="M234" s="59"/>
    </row>
    <row r="235" spans="1:13" s="408" customFormat="1" ht="11.25" customHeight="1">
      <c r="A235" s="59" t="s">
        <v>1338</v>
      </c>
      <c r="B235" s="139" t="s">
        <v>1395</v>
      </c>
      <c r="C235" s="59"/>
      <c r="D235" s="59" t="s">
        <v>1391</v>
      </c>
      <c r="E235" s="139" t="s">
        <v>1396</v>
      </c>
      <c r="F235" s="59" t="s">
        <v>1397</v>
      </c>
      <c r="G235" s="139" t="s">
        <v>1398</v>
      </c>
      <c r="H235" s="59" t="s">
        <v>1399</v>
      </c>
      <c r="I235" s="139" t="s">
        <v>1400</v>
      </c>
      <c r="J235" s="59"/>
      <c r="K235" s="139"/>
      <c r="L235" s="59"/>
      <c r="M235" s="59"/>
    </row>
    <row r="236" spans="1:13" ht="11.25" customHeight="1">
      <c r="A236" s="59" t="s">
        <v>1401</v>
      </c>
      <c r="B236" s="139" t="s">
        <v>1402</v>
      </c>
      <c r="C236" s="59">
        <v>17.03</v>
      </c>
      <c r="D236" s="59" t="s">
        <v>1403</v>
      </c>
      <c r="E236" s="139" t="s">
        <v>1404</v>
      </c>
      <c r="F236" s="59" t="s">
        <v>17</v>
      </c>
      <c r="G236" s="139" t="s">
        <v>285</v>
      </c>
      <c r="H236" s="59" t="s">
        <v>395</v>
      </c>
      <c r="I236" s="139" t="s">
        <v>891</v>
      </c>
      <c r="J236" s="59" t="s">
        <v>1383</v>
      </c>
      <c r="K236" s="139" t="s">
        <v>1384</v>
      </c>
      <c r="L236" s="59" t="s">
        <v>286</v>
      </c>
      <c r="M236" s="59" t="s">
        <v>896</v>
      </c>
    </row>
    <row r="237" spans="1:13" ht="11.25" customHeight="1">
      <c r="A237" s="59" t="s">
        <v>1405</v>
      </c>
      <c r="B237" s="139" t="s">
        <v>1406</v>
      </c>
      <c r="C237" s="59"/>
      <c r="D237" s="59" t="s">
        <v>1407</v>
      </c>
      <c r="E237" s="139" t="s">
        <v>1408</v>
      </c>
      <c r="F237" s="59" t="s">
        <v>1409</v>
      </c>
      <c r="G237" s="139" t="s">
        <v>1410</v>
      </c>
      <c r="H237" s="59" t="s">
        <v>1411</v>
      </c>
      <c r="I237" s="139" t="s">
        <v>1412</v>
      </c>
      <c r="J237" s="59" t="s">
        <v>1413</v>
      </c>
      <c r="K237" s="139" t="s">
        <v>1414</v>
      </c>
      <c r="L237" s="59"/>
      <c r="M237" s="59"/>
    </row>
    <row r="238" spans="1:13" ht="11.25" customHeight="1">
      <c r="A238" s="59" t="s">
        <v>1374</v>
      </c>
      <c r="B238" s="139" t="s">
        <v>1415</v>
      </c>
      <c r="C238" s="59"/>
      <c r="D238" s="59" t="s">
        <v>1416</v>
      </c>
      <c r="E238" s="139" t="s">
        <v>1417</v>
      </c>
      <c r="F238" s="59" t="s">
        <v>1108</v>
      </c>
      <c r="G238" s="139" t="s">
        <v>1109</v>
      </c>
      <c r="H238" s="59" t="s">
        <v>1418</v>
      </c>
      <c r="I238" s="139" t="s">
        <v>1419</v>
      </c>
      <c r="J238" s="59" t="s">
        <v>1420</v>
      </c>
      <c r="K238" s="139" t="s">
        <v>1421</v>
      </c>
      <c r="L238" s="59"/>
      <c r="M238" s="59"/>
    </row>
    <row r="239" spans="1:13" ht="11.25" customHeight="1">
      <c r="A239" s="59" t="s">
        <v>1422</v>
      </c>
      <c r="B239" s="139" t="s">
        <v>1423</v>
      </c>
      <c r="C239" s="59"/>
      <c r="D239" s="59" t="s">
        <v>1407</v>
      </c>
      <c r="E239" s="139" t="s">
        <v>1408</v>
      </c>
      <c r="F239" s="59" t="s">
        <v>1364</v>
      </c>
      <c r="G239" s="139" t="s">
        <v>1365</v>
      </c>
      <c r="H239" s="59" t="s">
        <v>1424</v>
      </c>
      <c r="I239" s="139" t="s">
        <v>1425</v>
      </c>
      <c r="J239" s="59"/>
      <c r="K239" s="139"/>
      <c r="L239" s="59"/>
      <c r="M239" s="59"/>
    </row>
    <row r="240" spans="1:13" ht="11.25" customHeight="1">
      <c r="A240" s="59" t="s">
        <v>1391</v>
      </c>
      <c r="B240" s="59" t="s">
        <v>1392</v>
      </c>
      <c r="C240" s="59"/>
      <c r="D240" s="59" t="s">
        <v>1405</v>
      </c>
      <c r="E240" s="59" t="s">
        <v>1406</v>
      </c>
      <c r="F240" s="59" t="s">
        <v>1364</v>
      </c>
      <c r="G240" s="59" t="s">
        <v>1365</v>
      </c>
      <c r="H240" s="59" t="s">
        <v>1366</v>
      </c>
      <c r="I240" s="59" t="s">
        <v>1367</v>
      </c>
      <c r="J240" s="59" t="s">
        <v>1368</v>
      </c>
      <c r="K240" s="59" t="s">
        <v>1369</v>
      </c>
      <c r="L240" s="59" t="s">
        <v>1370</v>
      </c>
      <c r="M240" s="59"/>
    </row>
    <row r="241" spans="1:13" ht="11.25" customHeight="1">
      <c r="A241" s="59" t="s">
        <v>1364</v>
      </c>
      <c r="B241" s="59" t="s">
        <v>1365</v>
      </c>
      <c r="C241" s="59"/>
      <c r="D241" s="59" t="s">
        <v>329</v>
      </c>
      <c r="E241" s="59" t="s">
        <v>330</v>
      </c>
      <c r="F241" s="59" t="s">
        <v>1366</v>
      </c>
      <c r="G241" s="59" t="s">
        <v>1367</v>
      </c>
      <c r="H241" s="59" t="s">
        <v>1368</v>
      </c>
      <c r="I241" s="59" t="s">
        <v>1426</v>
      </c>
      <c r="J241" s="59" t="s">
        <v>1370</v>
      </c>
      <c r="K241" s="59" t="s">
        <v>1427</v>
      </c>
      <c r="L241" s="59" t="s">
        <v>1428</v>
      </c>
      <c r="M241" s="59"/>
    </row>
    <row r="242" spans="1:13" ht="11.25" customHeight="1">
      <c r="A242" s="59" t="s">
        <v>1429</v>
      </c>
      <c r="B242" s="59" t="s">
        <v>1430</v>
      </c>
      <c r="C242" s="59"/>
      <c r="D242" s="59" t="s">
        <v>1391</v>
      </c>
      <c r="E242" s="59" t="s">
        <v>1396</v>
      </c>
      <c r="F242" s="59" t="s">
        <v>1431</v>
      </c>
      <c r="G242" s="59" t="s">
        <v>1432</v>
      </c>
      <c r="H242" s="59" t="s">
        <v>1407</v>
      </c>
      <c r="I242" s="59" t="s">
        <v>1408</v>
      </c>
      <c r="J242" s="59"/>
      <c r="K242" s="59"/>
      <c r="L242" s="59"/>
      <c r="M242" s="59"/>
    </row>
    <row r="243" spans="1:13" ht="11.25" customHeight="1">
      <c r="A243" s="264" t="s">
        <v>1433</v>
      </c>
      <c r="B243" s="265" t="s">
        <v>1434</v>
      </c>
      <c r="C243" s="267">
        <v>14.9</v>
      </c>
      <c r="D243" s="265" t="s">
        <v>1435</v>
      </c>
      <c r="E243" s="265" t="s">
        <v>1436</v>
      </c>
      <c r="F243" s="265" t="s">
        <v>1437</v>
      </c>
      <c r="G243" s="265" t="s">
        <v>1438</v>
      </c>
      <c r="H243" s="265" t="s">
        <v>17</v>
      </c>
      <c r="I243" s="265" t="s">
        <v>275</v>
      </c>
      <c r="J243" s="267" t="s">
        <v>585</v>
      </c>
      <c r="K243" s="264" t="s">
        <v>944</v>
      </c>
      <c r="L243" s="264"/>
      <c r="M243" s="265" t="s">
        <v>1439</v>
      </c>
    </row>
    <row r="244" spans="1:13" s="409" customFormat="1" ht="11.25" customHeight="1">
      <c r="A244" s="59" t="s">
        <v>1440</v>
      </c>
      <c r="B244" s="139" t="s">
        <v>1441</v>
      </c>
      <c r="C244" s="59">
        <v>2.1</v>
      </c>
      <c r="D244" s="59" t="s">
        <v>1391</v>
      </c>
      <c r="E244" s="139" t="s">
        <v>1396</v>
      </c>
      <c r="F244" s="59" t="s">
        <v>1442</v>
      </c>
      <c r="G244" s="139" t="s">
        <v>1443</v>
      </c>
      <c r="H244" s="59" t="s">
        <v>1444</v>
      </c>
      <c r="I244" s="139" t="s">
        <v>1445</v>
      </c>
      <c r="J244" s="59" t="s">
        <v>1446</v>
      </c>
      <c r="K244" s="139" t="s">
        <v>1447</v>
      </c>
      <c r="L244" s="59"/>
      <c r="M244" s="59"/>
    </row>
    <row r="245" spans="1:13" ht="11.25" customHeight="1">
      <c r="A245" s="264" t="s">
        <v>1448</v>
      </c>
      <c r="B245" s="265" t="s">
        <v>1449</v>
      </c>
      <c r="C245" s="267"/>
      <c r="D245" s="265" t="s">
        <v>990</v>
      </c>
      <c r="E245" s="265" t="s">
        <v>1157</v>
      </c>
      <c r="F245" s="265" t="s">
        <v>1450</v>
      </c>
      <c r="G245" s="265" t="s">
        <v>1451</v>
      </c>
      <c r="H245" s="265" t="s">
        <v>901</v>
      </c>
      <c r="I245" s="265" t="s">
        <v>902</v>
      </c>
      <c r="J245" s="265" t="s">
        <v>1452</v>
      </c>
      <c r="K245" s="265" t="s">
        <v>1453</v>
      </c>
      <c r="L245" s="265"/>
      <c r="M245" s="265" t="s">
        <v>831</v>
      </c>
    </row>
    <row r="246" spans="1:13" ht="11.25" customHeight="1">
      <c r="A246" s="59" t="s">
        <v>1454</v>
      </c>
      <c r="B246" s="139" t="s">
        <v>1455</v>
      </c>
      <c r="C246" s="59">
        <v>0</v>
      </c>
      <c r="D246" s="59" t="s">
        <v>1422</v>
      </c>
      <c r="E246" s="139" t="s">
        <v>1456</v>
      </c>
      <c r="F246" s="59" t="s">
        <v>1088</v>
      </c>
      <c r="G246" s="139" t="s">
        <v>1089</v>
      </c>
      <c r="H246" s="59" t="s">
        <v>1366</v>
      </c>
      <c r="I246" s="139" t="s">
        <v>1367</v>
      </c>
      <c r="J246" s="59" t="s">
        <v>1368</v>
      </c>
      <c r="K246" s="139" t="s">
        <v>1369</v>
      </c>
      <c r="L246" s="59"/>
      <c r="M246" s="59"/>
    </row>
    <row r="247" spans="1:13" ht="11.25" customHeight="1">
      <c r="A247" s="138" t="s">
        <v>1457</v>
      </c>
      <c r="B247" s="138" t="s">
        <v>1458</v>
      </c>
      <c r="C247" s="142"/>
      <c r="D247" s="138" t="s">
        <v>1454</v>
      </c>
      <c r="E247" s="138" t="s">
        <v>1459</v>
      </c>
      <c r="F247" s="138" t="s">
        <v>1460</v>
      </c>
      <c r="G247" s="138" t="s">
        <v>1461</v>
      </c>
      <c r="H247" s="138" t="s">
        <v>450</v>
      </c>
      <c r="I247" s="138" t="s">
        <v>1462</v>
      </c>
      <c r="J247" s="138" t="s">
        <v>1463</v>
      </c>
      <c r="K247" s="138" t="s">
        <v>1464</v>
      </c>
      <c r="L247" s="138"/>
      <c r="M247" s="142"/>
    </row>
    <row r="248" spans="1:13" ht="11.25" customHeight="1">
      <c r="A248" s="59" t="s">
        <v>1465</v>
      </c>
      <c r="B248" s="59" t="s">
        <v>1466</v>
      </c>
      <c r="C248" s="59">
        <v>3.77</v>
      </c>
      <c r="D248" s="59" t="s">
        <v>719</v>
      </c>
      <c r="E248" s="59" t="s">
        <v>720</v>
      </c>
      <c r="F248" s="59" t="s">
        <v>395</v>
      </c>
      <c r="G248" s="59" t="s">
        <v>1467</v>
      </c>
      <c r="H248" s="59" t="s">
        <v>983</v>
      </c>
      <c r="I248" s="59" t="s">
        <v>984</v>
      </c>
      <c r="J248" s="59" t="s">
        <v>18</v>
      </c>
      <c r="K248" s="59" t="s">
        <v>854</v>
      </c>
      <c r="L248" s="59"/>
      <c r="M248" s="59" t="s">
        <v>1468</v>
      </c>
    </row>
    <row r="249" spans="1:13" ht="11.25" customHeight="1">
      <c r="A249" s="59" t="s">
        <v>587</v>
      </c>
      <c r="B249" s="59" t="s">
        <v>1469</v>
      </c>
      <c r="C249" s="59"/>
      <c r="D249" s="59" t="s">
        <v>1391</v>
      </c>
      <c r="E249" s="59" t="s">
        <v>1396</v>
      </c>
      <c r="F249" s="59" t="s">
        <v>1470</v>
      </c>
      <c r="G249" s="59" t="s">
        <v>1471</v>
      </c>
      <c r="H249" s="59" t="s">
        <v>1472</v>
      </c>
      <c r="I249" s="59" t="s">
        <v>1473</v>
      </c>
      <c r="J249" s="59" t="s">
        <v>1317</v>
      </c>
      <c r="K249" s="59" t="s">
        <v>1474</v>
      </c>
      <c r="L249" s="59" t="s">
        <v>1475</v>
      </c>
      <c r="M249" s="59"/>
    </row>
    <row r="250" spans="1:13" ht="11.25" customHeight="1">
      <c r="A250" s="59" t="s">
        <v>1407</v>
      </c>
      <c r="B250" s="59" t="s">
        <v>1408</v>
      </c>
      <c r="C250" s="59"/>
      <c r="D250" s="59" t="s">
        <v>1364</v>
      </c>
      <c r="E250" s="59" t="s">
        <v>1365</v>
      </c>
      <c r="F250" s="59" t="s">
        <v>1366</v>
      </c>
      <c r="G250" s="59" t="s">
        <v>1367</v>
      </c>
      <c r="H250" s="59" t="s">
        <v>1368</v>
      </c>
      <c r="I250" s="59" t="s">
        <v>1369</v>
      </c>
      <c r="J250" s="59"/>
      <c r="K250" s="59"/>
      <c r="L250" s="59"/>
      <c r="M250" s="59"/>
    </row>
    <row r="251" spans="1:13" ht="11.25" customHeight="1">
      <c r="A251" s="59" t="s">
        <v>1476</v>
      </c>
      <c r="B251" s="59" t="s">
        <v>1477</v>
      </c>
      <c r="C251" s="59"/>
      <c r="D251" s="59" t="s">
        <v>1391</v>
      </c>
      <c r="E251" s="59" t="s">
        <v>1392</v>
      </c>
      <c r="F251" s="59"/>
      <c r="G251" s="59"/>
      <c r="H251" s="59"/>
      <c r="I251" s="59"/>
      <c r="J251" s="59"/>
      <c r="K251" s="59"/>
      <c r="L251" s="59"/>
      <c r="M251" s="59"/>
    </row>
    <row r="252" spans="1:13" ht="11.25" customHeight="1">
      <c r="A252" s="138" t="s">
        <v>1478</v>
      </c>
      <c r="B252" s="138" t="s">
        <v>1479</v>
      </c>
      <c r="C252" s="142">
        <v>4.2699999999999996</v>
      </c>
      <c r="D252" s="138" t="s">
        <v>483</v>
      </c>
      <c r="E252" s="138" t="s">
        <v>484</v>
      </c>
      <c r="F252" s="138" t="s">
        <v>1480</v>
      </c>
      <c r="G252" s="138" t="s">
        <v>1481</v>
      </c>
      <c r="H252" s="138" t="s">
        <v>286</v>
      </c>
      <c r="I252" s="138" t="s">
        <v>287</v>
      </c>
      <c r="J252" s="138" t="s">
        <v>673</v>
      </c>
      <c r="K252" s="138" t="s">
        <v>1482</v>
      </c>
      <c r="L252" s="141" t="s">
        <v>691</v>
      </c>
      <c r="M252" s="138" t="s">
        <v>1483</v>
      </c>
    </row>
    <row r="253" spans="1:13" ht="11.25" customHeight="1">
      <c r="A253" s="59" t="s">
        <v>1484</v>
      </c>
      <c r="B253" s="139" t="s">
        <v>1485</v>
      </c>
      <c r="C253" s="59"/>
      <c r="D253" s="59" t="s">
        <v>1486</v>
      </c>
      <c r="E253" s="139" t="s">
        <v>1487</v>
      </c>
      <c r="F253" s="59" t="s">
        <v>378</v>
      </c>
      <c r="G253" s="139" t="s">
        <v>379</v>
      </c>
      <c r="H253" s="59" t="s">
        <v>852</v>
      </c>
      <c r="I253" s="139" t="s">
        <v>1488</v>
      </c>
      <c r="J253" s="59" t="s">
        <v>1391</v>
      </c>
      <c r="K253" s="139" t="s">
        <v>1392</v>
      </c>
      <c r="L253" s="59" t="s">
        <v>1296</v>
      </c>
      <c r="M253" s="59" t="s">
        <v>498</v>
      </c>
    </row>
    <row r="254" spans="1:13" ht="11.25" customHeight="1">
      <c r="A254" s="59" t="s">
        <v>697</v>
      </c>
      <c r="B254" s="59" t="s">
        <v>698</v>
      </c>
      <c r="C254" s="59"/>
      <c r="D254" s="59" t="s">
        <v>708</v>
      </c>
      <c r="E254" s="59" t="s">
        <v>709</v>
      </c>
      <c r="F254" s="59" t="s">
        <v>387</v>
      </c>
      <c r="G254" s="59" t="s">
        <v>388</v>
      </c>
      <c r="H254" s="59" t="s">
        <v>1329</v>
      </c>
      <c r="I254" s="59" t="s">
        <v>1330</v>
      </c>
      <c r="J254" s="59"/>
      <c r="K254" s="59"/>
      <c r="L254" s="59"/>
      <c r="M254" s="59"/>
    </row>
    <row r="255" spans="1:13" ht="11.25" customHeight="1">
      <c r="A255" s="138" t="s">
        <v>1489</v>
      </c>
      <c r="B255" s="138" t="s">
        <v>1490</v>
      </c>
      <c r="C255" s="142"/>
      <c r="D255" s="141" t="s">
        <v>6386</v>
      </c>
      <c r="E255" s="138" t="s">
        <v>1491</v>
      </c>
      <c r="F255" s="138" t="s">
        <v>1492</v>
      </c>
      <c r="G255" s="138" t="s">
        <v>1493</v>
      </c>
      <c r="H255" s="138" t="s">
        <v>1070</v>
      </c>
      <c r="I255" s="138" t="s">
        <v>1494</v>
      </c>
      <c r="J255" s="141" t="s">
        <v>1495</v>
      </c>
      <c r="K255" s="141" t="s">
        <v>1496</v>
      </c>
      <c r="L255" s="141" t="s">
        <v>1497</v>
      </c>
      <c r="M255" s="138"/>
    </row>
    <row r="256" spans="1:13" ht="11.25" customHeight="1">
      <c r="A256" s="59" t="s">
        <v>1498</v>
      </c>
      <c r="B256" s="139" t="s">
        <v>1499</v>
      </c>
      <c r="C256" s="59">
        <v>2.2999999999999998</v>
      </c>
      <c r="D256" s="59" t="s">
        <v>286</v>
      </c>
      <c r="E256" s="139" t="s">
        <v>1500</v>
      </c>
      <c r="F256" s="59" t="s">
        <v>1489</v>
      </c>
      <c r="G256" s="139" t="s">
        <v>1501</v>
      </c>
      <c r="H256" s="59" t="s">
        <v>1502</v>
      </c>
      <c r="I256" s="139" t="s">
        <v>1503</v>
      </c>
      <c r="J256" s="59" t="s">
        <v>723</v>
      </c>
      <c r="K256" s="139" t="s">
        <v>724</v>
      </c>
      <c r="L256" s="59" t="s">
        <v>1315</v>
      </c>
      <c r="M256" s="59"/>
    </row>
    <row r="257" spans="1:13" ht="11.25" customHeight="1">
      <c r="A257" s="59" t="s">
        <v>6386</v>
      </c>
      <c r="B257" s="59" t="s">
        <v>1491</v>
      </c>
      <c r="C257" s="59"/>
      <c r="D257" s="59" t="s">
        <v>443</v>
      </c>
      <c r="E257" s="59" t="s">
        <v>634</v>
      </c>
      <c r="F257" s="59" t="s">
        <v>1504</v>
      </c>
      <c r="G257" s="59" t="s">
        <v>1505</v>
      </c>
      <c r="H257" s="59" t="s">
        <v>1092</v>
      </c>
      <c r="I257" s="59" t="s">
        <v>1093</v>
      </c>
      <c r="J257" s="59" t="s">
        <v>1072</v>
      </c>
      <c r="K257" s="59" t="s">
        <v>1073</v>
      </c>
      <c r="L257" s="59" t="s">
        <v>1506</v>
      </c>
      <c r="M257" s="59"/>
    </row>
    <row r="258" spans="1:13" s="146" customFormat="1" ht="11.25" customHeight="1">
      <c r="A258" s="138" t="s">
        <v>1507</v>
      </c>
      <c r="B258" s="138" t="s">
        <v>1508</v>
      </c>
      <c r="C258" s="142"/>
      <c r="D258" s="138" t="s">
        <v>378</v>
      </c>
      <c r="E258" s="138" t="s">
        <v>379</v>
      </c>
      <c r="F258" s="138" t="s">
        <v>397</v>
      </c>
      <c r="G258" s="138" t="s">
        <v>398</v>
      </c>
      <c r="H258" s="138" t="s">
        <v>397</v>
      </c>
      <c r="I258" s="138" t="s">
        <v>398</v>
      </c>
      <c r="J258" s="138" t="s">
        <v>894</v>
      </c>
      <c r="K258" s="138" t="s">
        <v>895</v>
      </c>
      <c r="L258" s="138"/>
      <c r="M258" s="142"/>
    </row>
    <row r="259" spans="1:13" ht="11.25" customHeight="1">
      <c r="A259" s="59" t="s">
        <v>1509</v>
      </c>
      <c r="B259" s="59" t="s">
        <v>1510</v>
      </c>
      <c r="C259" s="59"/>
      <c r="D259" s="59" t="s">
        <v>1511</v>
      </c>
      <c r="E259" s="59" t="s">
        <v>1512</v>
      </c>
      <c r="F259" s="59" t="s">
        <v>610</v>
      </c>
      <c r="G259" s="59" t="s">
        <v>1039</v>
      </c>
      <c r="H259" s="59"/>
      <c r="I259" s="59"/>
      <c r="J259" s="59"/>
      <c r="K259" s="59"/>
      <c r="L259" s="59"/>
      <c r="M259" s="59"/>
    </row>
    <row r="260" spans="1:13" ht="11.25" customHeight="1">
      <c r="A260" s="138" t="s">
        <v>1513</v>
      </c>
      <c r="B260" s="138" t="s">
        <v>1514</v>
      </c>
      <c r="C260" s="142"/>
      <c r="D260" s="138" t="s">
        <v>288</v>
      </c>
      <c r="E260" s="138" t="s">
        <v>289</v>
      </c>
      <c r="F260" s="138" t="s">
        <v>1515</v>
      </c>
      <c r="G260" s="138" t="s">
        <v>1516</v>
      </c>
      <c r="H260" s="138" t="s">
        <v>1517</v>
      </c>
      <c r="I260" s="138" t="s">
        <v>1518</v>
      </c>
      <c r="J260" s="138" t="s">
        <v>1519</v>
      </c>
      <c r="K260" s="138" t="s">
        <v>1520</v>
      </c>
      <c r="L260" s="138"/>
      <c r="M260" s="142"/>
    </row>
    <row r="261" spans="1:13" ht="11.25" customHeight="1">
      <c r="A261" s="264" t="s">
        <v>1521</v>
      </c>
      <c r="B261" s="265" t="s">
        <v>1522</v>
      </c>
      <c r="C261" s="267"/>
      <c r="D261" s="264" t="s">
        <v>1523</v>
      </c>
      <c r="E261" s="264" t="s">
        <v>1524</v>
      </c>
      <c r="F261" s="265" t="s">
        <v>1525</v>
      </c>
      <c r="G261" s="265" t="s">
        <v>1526</v>
      </c>
      <c r="H261" s="265" t="s">
        <v>17</v>
      </c>
      <c r="I261" s="265" t="s">
        <v>1195</v>
      </c>
      <c r="J261" s="265" t="s">
        <v>474</v>
      </c>
      <c r="K261" s="265" t="s">
        <v>475</v>
      </c>
      <c r="L261" s="265"/>
      <c r="M261" s="265" t="s">
        <v>1527</v>
      </c>
    </row>
    <row r="262" spans="1:13" ht="11.25" customHeight="1">
      <c r="A262" s="138" t="s">
        <v>322</v>
      </c>
      <c r="B262" s="138" t="s">
        <v>323</v>
      </c>
      <c r="C262" s="142"/>
      <c r="D262" s="141" t="s">
        <v>1528</v>
      </c>
      <c r="E262" s="141" t="s">
        <v>1529</v>
      </c>
      <c r="F262" s="141" t="s">
        <v>1530</v>
      </c>
      <c r="G262" s="141" t="s">
        <v>1531</v>
      </c>
      <c r="H262" s="141" t="s">
        <v>1532</v>
      </c>
      <c r="I262" s="141" t="s">
        <v>1533</v>
      </c>
      <c r="J262" s="141"/>
      <c r="K262" s="138"/>
      <c r="L262" s="138"/>
      <c r="M262" s="138"/>
    </row>
    <row r="263" spans="1:13" ht="11.25" customHeight="1">
      <c r="A263" s="59" t="s">
        <v>1534</v>
      </c>
      <c r="B263" s="139" t="s">
        <v>1535</v>
      </c>
      <c r="C263" s="59"/>
      <c r="D263" s="59" t="s">
        <v>1536</v>
      </c>
      <c r="E263" s="139" t="s">
        <v>1537</v>
      </c>
      <c r="F263" s="59"/>
      <c r="G263" s="139"/>
      <c r="H263" s="59"/>
      <c r="I263" s="139"/>
      <c r="J263" s="59"/>
      <c r="K263" s="139"/>
      <c r="L263" s="59"/>
      <c r="M263" s="59"/>
    </row>
    <row r="264" spans="1:13" ht="11.25" customHeight="1">
      <c r="A264" s="59" t="s">
        <v>1538</v>
      </c>
      <c r="B264" s="59" t="s">
        <v>1539</v>
      </c>
      <c r="C264" s="59">
        <v>4.76</v>
      </c>
      <c r="D264" s="59" t="s">
        <v>395</v>
      </c>
      <c r="E264" s="59" t="s">
        <v>1540</v>
      </c>
      <c r="F264" s="59" t="s">
        <v>673</v>
      </c>
      <c r="G264" s="59" t="s">
        <v>674</v>
      </c>
      <c r="H264" s="59" t="s">
        <v>1541</v>
      </c>
      <c r="I264" s="59" t="s">
        <v>1542</v>
      </c>
      <c r="J264" s="59" t="s">
        <v>1543</v>
      </c>
      <c r="K264" s="59" t="s">
        <v>1544</v>
      </c>
      <c r="L264" s="59" t="s">
        <v>1545</v>
      </c>
      <c r="M264" s="59" t="s">
        <v>1546</v>
      </c>
    </row>
    <row r="265" spans="1:13" ht="11.25" customHeight="1">
      <c r="A265" s="59" t="s">
        <v>1547</v>
      </c>
      <c r="B265" s="139" t="s">
        <v>1548</v>
      </c>
      <c r="C265" s="59">
        <v>1</v>
      </c>
      <c r="D265" s="59" t="s">
        <v>17</v>
      </c>
      <c r="E265" s="139" t="s">
        <v>275</v>
      </c>
      <c r="F265" s="59" t="s">
        <v>673</v>
      </c>
      <c r="G265" s="139" t="s">
        <v>1549</v>
      </c>
      <c r="H265" s="59" t="s">
        <v>19</v>
      </c>
      <c r="I265" s="139" t="s">
        <v>302</v>
      </c>
      <c r="J265" s="59" t="s">
        <v>485</v>
      </c>
      <c r="K265" s="139" t="s">
        <v>486</v>
      </c>
      <c r="L265" s="59"/>
      <c r="M265" s="59" t="s">
        <v>1550</v>
      </c>
    </row>
    <row r="266" spans="1:13" ht="11.25" customHeight="1">
      <c r="A266" s="59" t="s">
        <v>1551</v>
      </c>
      <c r="B266" s="139" t="s">
        <v>1552</v>
      </c>
      <c r="C266" s="59">
        <v>1.7</v>
      </c>
      <c r="D266" s="59" t="s">
        <v>294</v>
      </c>
      <c r="E266" s="139" t="s">
        <v>295</v>
      </c>
      <c r="F266" s="59" t="s">
        <v>547</v>
      </c>
      <c r="G266" s="139" t="s">
        <v>1553</v>
      </c>
      <c r="H266" s="59" t="s">
        <v>286</v>
      </c>
      <c r="I266" s="139" t="s">
        <v>1554</v>
      </c>
      <c r="J266" s="59" t="s">
        <v>441</v>
      </c>
      <c r="K266" s="139" t="s">
        <v>918</v>
      </c>
      <c r="L266" s="59"/>
      <c r="M266" s="59"/>
    </row>
    <row r="267" spans="1:13" ht="11.25" customHeight="1">
      <c r="A267" s="59" t="s">
        <v>1555</v>
      </c>
      <c r="B267" s="139" t="s">
        <v>1556</v>
      </c>
      <c r="C267" s="59">
        <v>14</v>
      </c>
      <c r="D267" s="59" t="s">
        <v>1557</v>
      </c>
      <c r="E267" s="139" t="s">
        <v>1558</v>
      </c>
      <c r="F267" s="59" t="s">
        <v>673</v>
      </c>
      <c r="G267" s="139" t="s">
        <v>1559</v>
      </c>
      <c r="H267" s="59" t="s">
        <v>206</v>
      </c>
      <c r="I267" s="139" t="s">
        <v>298</v>
      </c>
      <c r="J267" s="59" t="s">
        <v>288</v>
      </c>
      <c r="K267" s="139" t="s">
        <v>1560</v>
      </c>
      <c r="L267" s="59" t="s">
        <v>1334</v>
      </c>
      <c r="M267" s="59"/>
    </row>
    <row r="268" spans="1:13" ht="11.25" customHeight="1">
      <c r="A268" s="59" t="s">
        <v>1561</v>
      </c>
      <c r="B268" s="139" t="s">
        <v>1562</v>
      </c>
      <c r="C268" s="59">
        <v>0.39</v>
      </c>
      <c r="D268" s="59" t="s">
        <v>673</v>
      </c>
      <c r="E268" s="139" t="s">
        <v>674</v>
      </c>
      <c r="F268" s="59" t="s">
        <v>206</v>
      </c>
      <c r="G268" s="139" t="s">
        <v>934</v>
      </c>
      <c r="H268" s="59" t="s">
        <v>196</v>
      </c>
      <c r="I268" s="139" t="s">
        <v>1563</v>
      </c>
      <c r="J268" s="59" t="s">
        <v>409</v>
      </c>
      <c r="K268" s="139" t="s">
        <v>410</v>
      </c>
      <c r="L268" s="59"/>
      <c r="M268" s="59"/>
    </row>
    <row r="269" spans="1:13" ht="11.25" customHeight="1">
      <c r="A269" s="59" t="s">
        <v>1564</v>
      </c>
      <c r="B269" s="59" t="s">
        <v>1565</v>
      </c>
      <c r="C269" s="59">
        <v>4.8499999999999996</v>
      </c>
      <c r="D269" s="59" t="s">
        <v>294</v>
      </c>
      <c r="E269" s="59" t="s">
        <v>295</v>
      </c>
      <c r="F269" s="59" t="s">
        <v>1557</v>
      </c>
      <c r="G269" s="59" t="s">
        <v>1566</v>
      </c>
      <c r="H269" s="59" t="s">
        <v>206</v>
      </c>
      <c r="I269" s="59" t="s">
        <v>407</v>
      </c>
      <c r="J269" s="59" t="s">
        <v>1025</v>
      </c>
      <c r="K269" s="59" t="s">
        <v>1026</v>
      </c>
      <c r="L269" s="59"/>
      <c r="M269" s="59" t="s">
        <v>670</v>
      </c>
    </row>
    <row r="270" spans="1:13" ht="11.25" customHeight="1">
      <c r="A270" s="59" t="s">
        <v>294</v>
      </c>
      <c r="B270" s="59" t="s">
        <v>1567</v>
      </c>
      <c r="C270" s="59">
        <v>3.6</v>
      </c>
      <c r="D270" s="59" t="s">
        <v>17</v>
      </c>
      <c r="E270" s="59" t="s">
        <v>1568</v>
      </c>
      <c r="F270" s="59" t="s">
        <v>673</v>
      </c>
      <c r="G270" s="59" t="s">
        <v>1559</v>
      </c>
      <c r="H270" s="59" t="s">
        <v>206</v>
      </c>
      <c r="I270" s="59" t="s">
        <v>298</v>
      </c>
      <c r="J270" s="59" t="s">
        <v>288</v>
      </c>
      <c r="K270" s="59" t="s">
        <v>1560</v>
      </c>
      <c r="L270" s="59" t="s">
        <v>1334</v>
      </c>
      <c r="M270" s="59"/>
    </row>
    <row r="271" spans="1:13" s="146" customFormat="1" ht="11.25" customHeight="1">
      <c r="A271" s="59" t="s">
        <v>1569</v>
      </c>
      <c r="B271" s="59" t="s">
        <v>1570</v>
      </c>
      <c r="C271" s="59">
        <v>1</v>
      </c>
      <c r="D271" s="59" t="s">
        <v>1538</v>
      </c>
      <c r="E271" s="59" t="s">
        <v>1571</v>
      </c>
      <c r="F271" s="59" t="s">
        <v>378</v>
      </c>
      <c r="G271" s="59" t="s">
        <v>379</v>
      </c>
      <c r="H271" s="59" t="s">
        <v>1572</v>
      </c>
      <c r="I271" s="59" t="s">
        <v>1573</v>
      </c>
      <c r="J271" s="59" t="s">
        <v>691</v>
      </c>
      <c r="K271" s="59"/>
      <c r="L271" s="59"/>
      <c r="M271" s="59" t="s">
        <v>1574</v>
      </c>
    </row>
    <row r="272" spans="1:13" ht="11.25" customHeight="1">
      <c r="A272" s="59" t="s">
        <v>1575</v>
      </c>
      <c r="B272" s="59" t="s">
        <v>1576</v>
      </c>
      <c r="C272" s="59">
        <v>2.04</v>
      </c>
      <c r="D272" s="59" t="s">
        <v>294</v>
      </c>
      <c r="E272" s="59" t="s">
        <v>295</v>
      </c>
      <c r="F272" s="59" t="s">
        <v>206</v>
      </c>
      <c r="G272" s="59" t="s">
        <v>337</v>
      </c>
      <c r="H272" s="59" t="s">
        <v>673</v>
      </c>
      <c r="I272" s="59" t="s">
        <v>674</v>
      </c>
      <c r="J272" s="59" t="s">
        <v>286</v>
      </c>
      <c r="K272" s="59" t="s">
        <v>287</v>
      </c>
      <c r="L272" s="59"/>
      <c r="M272" s="59" t="s">
        <v>670</v>
      </c>
    </row>
    <row r="273" spans="1:13" s="146" customFormat="1" ht="11.25" customHeight="1">
      <c r="A273" s="59" t="s">
        <v>673</v>
      </c>
      <c r="B273" s="139" t="s">
        <v>1559</v>
      </c>
      <c r="C273" s="59">
        <v>1.1000000000000001</v>
      </c>
      <c r="D273" s="59" t="s">
        <v>338</v>
      </c>
      <c r="E273" s="139" t="s">
        <v>855</v>
      </c>
      <c r="F273" s="59" t="s">
        <v>658</v>
      </c>
      <c r="G273" s="139" t="s">
        <v>857</v>
      </c>
      <c r="H273" s="59" t="s">
        <v>862</v>
      </c>
      <c r="I273" s="139" t="s">
        <v>863</v>
      </c>
      <c r="J273" s="59" t="s">
        <v>1577</v>
      </c>
      <c r="K273" s="139" t="s">
        <v>1578</v>
      </c>
      <c r="L273" s="59" t="s">
        <v>1579</v>
      </c>
      <c r="M273" s="59"/>
    </row>
    <row r="274" spans="1:13" ht="11.25" customHeight="1">
      <c r="A274" s="59" t="s">
        <v>1580</v>
      </c>
      <c r="B274" s="59" t="s">
        <v>1581</v>
      </c>
      <c r="C274" s="59">
        <v>3.88</v>
      </c>
      <c r="D274" s="59" t="s">
        <v>294</v>
      </c>
      <c r="E274" s="59" t="s">
        <v>295</v>
      </c>
      <c r="F274" s="59" t="s">
        <v>206</v>
      </c>
      <c r="G274" s="59" t="s">
        <v>407</v>
      </c>
      <c r="H274" s="59" t="s">
        <v>196</v>
      </c>
      <c r="I274" s="59" t="s">
        <v>408</v>
      </c>
      <c r="J274" s="59" t="s">
        <v>409</v>
      </c>
      <c r="K274" s="59" t="s">
        <v>410</v>
      </c>
      <c r="L274" s="59"/>
      <c r="M274" s="59"/>
    </row>
    <row r="275" spans="1:13" s="229" customFormat="1" ht="11.25" customHeight="1">
      <c r="A275" s="59" t="s">
        <v>1582</v>
      </c>
      <c r="B275" s="59" t="s">
        <v>1583</v>
      </c>
      <c r="C275" s="59"/>
      <c r="D275" s="59" t="s">
        <v>1584</v>
      </c>
      <c r="E275" s="59" t="s">
        <v>1585</v>
      </c>
      <c r="F275" s="59"/>
      <c r="G275" s="59"/>
      <c r="H275" s="59"/>
      <c r="I275" s="59"/>
      <c r="J275" s="59"/>
      <c r="K275" s="59"/>
      <c r="L275" s="59"/>
      <c r="M275" s="59"/>
    </row>
    <row r="276" spans="1:13" s="146" customFormat="1" ht="11.25" customHeight="1">
      <c r="A276" s="59" t="s">
        <v>608</v>
      </c>
      <c r="B276" s="139" t="s">
        <v>1586</v>
      </c>
      <c r="C276" s="59"/>
      <c r="D276" s="59" t="s">
        <v>1587</v>
      </c>
      <c r="E276" s="139" t="s">
        <v>1588</v>
      </c>
      <c r="F276" s="59"/>
      <c r="G276" s="139"/>
      <c r="H276" s="59"/>
      <c r="I276" s="139"/>
      <c r="J276" s="59"/>
      <c r="K276" s="139"/>
      <c r="L276" s="59">
        <v>5</v>
      </c>
      <c r="M276" s="59"/>
    </row>
    <row r="277" spans="1:13" ht="11.25" customHeight="1">
      <c r="A277" s="59" t="s">
        <v>1589</v>
      </c>
      <c r="B277" s="139" t="s">
        <v>1590</v>
      </c>
      <c r="C277" s="59"/>
      <c r="D277" s="59" t="s">
        <v>1591</v>
      </c>
      <c r="E277" s="139" t="s">
        <v>1592</v>
      </c>
      <c r="F277" s="59" t="s">
        <v>1593</v>
      </c>
      <c r="G277" s="139" t="s">
        <v>1594</v>
      </c>
      <c r="H277" s="59" t="s">
        <v>1595</v>
      </c>
      <c r="I277" s="139" t="s">
        <v>1596</v>
      </c>
      <c r="J277" s="59"/>
      <c r="K277" s="139"/>
      <c r="L277" s="59"/>
      <c r="M277" s="59" t="s">
        <v>498</v>
      </c>
    </row>
    <row r="278" spans="1:13" ht="11.25" customHeight="1">
      <c r="A278" s="59" t="s">
        <v>1597</v>
      </c>
      <c r="B278" s="59" t="s">
        <v>1598</v>
      </c>
      <c r="C278" s="59"/>
      <c r="D278" s="59" t="s">
        <v>19</v>
      </c>
      <c r="E278" s="59" t="s">
        <v>302</v>
      </c>
      <c r="F278" s="59" t="s">
        <v>446</v>
      </c>
      <c r="G278" s="59" t="s">
        <v>447</v>
      </c>
      <c r="H278" s="59" t="s">
        <v>446</v>
      </c>
      <c r="I278" s="59" t="s">
        <v>447</v>
      </c>
      <c r="J278" s="59" t="s">
        <v>1599</v>
      </c>
      <c r="K278" s="59" t="s">
        <v>1600</v>
      </c>
      <c r="L278" s="59"/>
      <c r="M278" s="59"/>
    </row>
    <row r="279" spans="1:13" ht="11.25" customHeight="1">
      <c r="A279" s="138" t="s">
        <v>1601</v>
      </c>
      <c r="B279" s="138" t="s">
        <v>1602</v>
      </c>
      <c r="C279" s="142"/>
      <c r="D279" s="142" t="s">
        <v>631</v>
      </c>
      <c r="E279" s="142" t="s">
        <v>632</v>
      </c>
      <c r="F279" s="138" t="s">
        <v>1603</v>
      </c>
      <c r="G279" s="138" t="s">
        <v>1604</v>
      </c>
      <c r="H279" s="138" t="s">
        <v>446</v>
      </c>
      <c r="I279" s="138" t="s">
        <v>447</v>
      </c>
      <c r="J279" s="141" t="s">
        <v>1605</v>
      </c>
      <c r="K279" s="138" t="s">
        <v>1606</v>
      </c>
      <c r="L279" s="138"/>
      <c r="M279" s="138"/>
    </row>
    <row r="280" spans="1:13" ht="11.25" customHeight="1">
      <c r="A280" s="59" t="s">
        <v>1607</v>
      </c>
      <c r="B280" s="59" t="s">
        <v>1608</v>
      </c>
      <c r="C280" s="59"/>
      <c r="D280" s="59" t="s">
        <v>599</v>
      </c>
      <c r="E280" s="59" t="s">
        <v>600</v>
      </c>
      <c r="F280" s="59"/>
      <c r="G280" s="59"/>
      <c r="H280" s="59"/>
      <c r="I280" s="59"/>
      <c r="J280" s="59"/>
      <c r="K280" s="59"/>
      <c r="L280" s="59"/>
      <c r="M280" s="59"/>
    </row>
    <row r="281" spans="1:13" ht="11.25" customHeight="1">
      <c r="A281" s="138" t="s">
        <v>1609</v>
      </c>
      <c r="B281" s="138" t="s">
        <v>1610</v>
      </c>
      <c r="C281" s="142">
        <v>12.2</v>
      </c>
      <c r="D281" s="138" t="s">
        <v>1611</v>
      </c>
      <c r="E281" s="138" t="s">
        <v>1612</v>
      </c>
      <c r="F281" s="141" t="s">
        <v>1246</v>
      </c>
      <c r="G281" s="138" t="s">
        <v>1613</v>
      </c>
      <c r="H281" s="138" t="s">
        <v>1088</v>
      </c>
      <c r="I281" s="138" t="s">
        <v>1139</v>
      </c>
      <c r="J281" s="138" t="s">
        <v>1614</v>
      </c>
      <c r="K281" s="138" t="s">
        <v>1615</v>
      </c>
      <c r="L281" s="138"/>
      <c r="M281" s="138" t="s">
        <v>356</v>
      </c>
    </row>
    <row r="282" spans="1:13" s="411" customFormat="1" ht="11.25" customHeight="1">
      <c r="A282" s="59" t="s">
        <v>527</v>
      </c>
      <c r="B282" s="59" t="s">
        <v>528</v>
      </c>
      <c r="C282" s="59"/>
      <c r="D282" s="59" t="s">
        <v>1616</v>
      </c>
      <c r="E282" s="59" t="s">
        <v>1617</v>
      </c>
      <c r="F282" s="59"/>
      <c r="G282" s="59"/>
      <c r="H282" s="59"/>
      <c r="I282" s="59"/>
      <c r="J282" s="59"/>
      <c r="K282" s="59"/>
      <c r="L282" s="59"/>
      <c r="M282" s="59"/>
    </row>
    <row r="283" spans="1:13" ht="11.25" customHeight="1">
      <c r="A283" s="138" t="s">
        <v>1618</v>
      </c>
      <c r="B283" s="138" t="s">
        <v>1619</v>
      </c>
      <c r="C283" s="142"/>
      <c r="D283" s="138" t="s">
        <v>1620</v>
      </c>
      <c r="E283" s="138" t="s">
        <v>1621</v>
      </c>
      <c r="F283" s="138" t="s">
        <v>547</v>
      </c>
      <c r="G283" s="138" t="s">
        <v>548</v>
      </c>
      <c r="H283" s="138" t="s">
        <v>852</v>
      </c>
      <c r="I283" s="138" t="s">
        <v>1488</v>
      </c>
      <c r="J283" s="138" t="s">
        <v>1599</v>
      </c>
      <c r="K283" s="138" t="s">
        <v>1622</v>
      </c>
      <c r="L283" s="138"/>
      <c r="M283" s="138" t="s">
        <v>480</v>
      </c>
    </row>
    <row r="284" spans="1:13" ht="11.25" customHeight="1">
      <c r="A284" s="138" t="s">
        <v>1623</v>
      </c>
      <c r="B284" s="141" t="s">
        <v>1624</v>
      </c>
      <c r="C284" s="142"/>
      <c r="D284" s="138" t="s">
        <v>531</v>
      </c>
      <c r="E284" s="138" t="s">
        <v>532</v>
      </c>
      <c r="F284" s="138" t="s">
        <v>1625</v>
      </c>
      <c r="G284" s="138" t="s">
        <v>1626</v>
      </c>
      <c r="H284" s="138" t="s">
        <v>647</v>
      </c>
      <c r="I284" s="138" t="s">
        <v>906</v>
      </c>
      <c r="J284" s="141" t="s">
        <v>1627</v>
      </c>
      <c r="K284" s="141" t="s">
        <v>1628</v>
      </c>
      <c r="L284" s="138" t="s">
        <v>1629</v>
      </c>
      <c r="M284" s="138"/>
    </row>
    <row r="285" spans="1:13" ht="11.25" customHeight="1">
      <c r="A285" s="138" t="s">
        <v>1630</v>
      </c>
      <c r="B285" s="141" t="s">
        <v>1631</v>
      </c>
      <c r="C285" s="142"/>
      <c r="D285" s="141" t="s">
        <v>1632</v>
      </c>
      <c r="E285" s="141" t="s">
        <v>1633</v>
      </c>
      <c r="F285" s="138"/>
      <c r="G285" s="138"/>
      <c r="H285" s="138"/>
      <c r="I285" s="138"/>
      <c r="J285" s="141"/>
      <c r="K285" s="141"/>
      <c r="L285" s="138"/>
      <c r="M285" s="138"/>
    </row>
    <row r="286" spans="1:13" ht="11.25" customHeight="1">
      <c r="A286" s="138" t="s">
        <v>1634</v>
      </c>
      <c r="B286" s="141" t="s">
        <v>1635</v>
      </c>
      <c r="C286" s="142"/>
      <c r="D286" s="138" t="s">
        <v>503</v>
      </c>
      <c r="E286" s="138" t="s">
        <v>504</v>
      </c>
      <c r="F286" s="141" t="s">
        <v>1166</v>
      </c>
      <c r="G286" s="138" t="s">
        <v>1636</v>
      </c>
      <c r="H286" s="138" t="s">
        <v>508</v>
      </c>
      <c r="I286" s="138" t="s">
        <v>509</v>
      </c>
      <c r="J286" s="138" t="s">
        <v>1112</v>
      </c>
      <c r="K286" s="138" t="s">
        <v>1637</v>
      </c>
      <c r="L286" s="138"/>
      <c r="M286" s="138"/>
    </row>
    <row r="287" spans="1:13" ht="11.25" customHeight="1">
      <c r="A287" s="264" t="s">
        <v>1638</v>
      </c>
      <c r="B287" s="265" t="s">
        <v>1639</v>
      </c>
      <c r="C287" s="267">
        <v>21.48</v>
      </c>
      <c r="D287" s="265" t="s">
        <v>17</v>
      </c>
      <c r="E287" s="265" t="s">
        <v>285</v>
      </c>
      <c r="F287" s="265" t="s">
        <v>383</v>
      </c>
      <c r="G287" s="265" t="s">
        <v>1640</v>
      </c>
      <c r="H287" s="265" t="s">
        <v>397</v>
      </c>
      <c r="I287" s="265" t="s">
        <v>398</v>
      </c>
      <c r="J287" s="265" t="s">
        <v>1641</v>
      </c>
      <c r="K287" s="265" t="s">
        <v>1642</v>
      </c>
      <c r="L287" s="265"/>
      <c r="M287" s="265" t="s">
        <v>1643</v>
      </c>
    </row>
    <row r="288" spans="1:13" s="146" customFormat="1" ht="11.25" customHeight="1">
      <c r="A288" s="59" t="s">
        <v>1644</v>
      </c>
      <c r="B288" s="59" t="s">
        <v>1645</v>
      </c>
      <c r="C288" s="59">
        <v>3</v>
      </c>
      <c r="D288" s="59" t="s">
        <v>17</v>
      </c>
      <c r="E288" s="59" t="s">
        <v>285</v>
      </c>
      <c r="F288" s="59" t="s">
        <v>531</v>
      </c>
      <c r="G288" s="59" t="s">
        <v>532</v>
      </c>
      <c r="H288" s="59" t="s">
        <v>675</v>
      </c>
      <c r="I288" s="59" t="s">
        <v>676</v>
      </c>
      <c r="J288" s="59" t="s">
        <v>338</v>
      </c>
      <c r="K288" s="59" t="s">
        <v>657</v>
      </c>
      <c r="L288" s="59" t="s">
        <v>706</v>
      </c>
      <c r="M288" s="59" t="s">
        <v>1646</v>
      </c>
    </row>
    <row r="289" spans="1:13" s="152" customFormat="1" ht="11.25" customHeight="1">
      <c r="A289" s="59" t="s">
        <v>1647</v>
      </c>
      <c r="B289" s="59" t="s">
        <v>1648</v>
      </c>
      <c r="C289" s="59"/>
      <c r="D289" s="59" t="s">
        <v>17</v>
      </c>
      <c r="E289" s="59" t="s">
        <v>285</v>
      </c>
      <c r="F289" s="59" t="s">
        <v>288</v>
      </c>
      <c r="G289" s="59" t="s">
        <v>1649</v>
      </c>
      <c r="H289" s="59" t="s">
        <v>1334</v>
      </c>
      <c r="I289" s="59" t="s">
        <v>1650</v>
      </c>
      <c r="J289" s="59" t="s">
        <v>1651</v>
      </c>
      <c r="K289" s="59" t="s">
        <v>1652</v>
      </c>
      <c r="L289" s="59"/>
      <c r="M289" s="59"/>
    </row>
    <row r="290" spans="1:13" ht="11.25" customHeight="1">
      <c r="A290" s="59" t="s">
        <v>1653</v>
      </c>
      <c r="B290" s="59" t="s">
        <v>1654</v>
      </c>
      <c r="C290" s="59"/>
      <c r="D290" s="59" t="s">
        <v>17</v>
      </c>
      <c r="E290" s="59" t="s">
        <v>1568</v>
      </c>
      <c r="F290" s="59" t="s">
        <v>1655</v>
      </c>
      <c r="G290" s="59" t="s">
        <v>1656</v>
      </c>
      <c r="H290" s="59" t="s">
        <v>288</v>
      </c>
      <c r="I290" s="59" t="s">
        <v>382</v>
      </c>
      <c r="J290" s="59" t="s">
        <v>1657</v>
      </c>
      <c r="K290" s="59" t="s">
        <v>1658</v>
      </c>
      <c r="L290" s="59"/>
      <c r="M290" s="59"/>
    </row>
    <row r="291" spans="1:13" s="146" customFormat="1" ht="11.25" customHeight="1">
      <c r="A291" s="59" t="s">
        <v>1659</v>
      </c>
      <c r="B291" s="139" t="s">
        <v>1660</v>
      </c>
      <c r="C291" s="59">
        <v>10.3</v>
      </c>
      <c r="D291" s="59" t="s">
        <v>1661</v>
      </c>
      <c r="E291" s="139" t="s">
        <v>1662</v>
      </c>
      <c r="F291" s="59" t="s">
        <v>448</v>
      </c>
      <c r="G291" s="139" t="s">
        <v>449</v>
      </c>
      <c r="H291" s="59" t="s">
        <v>1086</v>
      </c>
      <c r="I291" s="139" t="s">
        <v>1087</v>
      </c>
      <c r="J291" s="59" t="s">
        <v>1663</v>
      </c>
      <c r="K291" s="139" t="s">
        <v>1664</v>
      </c>
      <c r="L291" s="59"/>
      <c r="M291" s="59"/>
    </row>
    <row r="292" spans="1:13" s="146" customFormat="1" ht="11.25" customHeight="1">
      <c r="A292" s="59" t="s">
        <v>1665</v>
      </c>
      <c r="B292" s="59" t="s">
        <v>1666</v>
      </c>
      <c r="C292" s="59">
        <v>6</v>
      </c>
      <c r="D292" s="59" t="s">
        <v>810</v>
      </c>
      <c r="E292" s="59" t="s">
        <v>811</v>
      </c>
      <c r="F292" s="59" t="s">
        <v>16</v>
      </c>
      <c r="G292" s="59" t="s">
        <v>1667</v>
      </c>
      <c r="H292" s="59" t="s">
        <v>1668</v>
      </c>
      <c r="I292" s="59" t="s">
        <v>1669</v>
      </c>
      <c r="J292" s="59" t="s">
        <v>1670</v>
      </c>
      <c r="K292" s="59" t="s">
        <v>1671</v>
      </c>
      <c r="L292" s="59" t="s">
        <v>1672</v>
      </c>
      <c r="M292" s="59"/>
    </row>
    <row r="293" spans="1:13" ht="11.25" customHeight="1">
      <c r="A293" s="138" t="s">
        <v>1673</v>
      </c>
      <c r="B293" s="138" t="s">
        <v>1674</v>
      </c>
      <c r="C293" s="142"/>
      <c r="D293" s="138" t="s">
        <v>547</v>
      </c>
      <c r="E293" s="138" t="s">
        <v>548</v>
      </c>
      <c r="F293" s="138" t="s">
        <v>1675</v>
      </c>
      <c r="G293" s="138" t="s">
        <v>1676</v>
      </c>
      <c r="H293" s="138" t="s">
        <v>957</v>
      </c>
      <c r="I293" s="138" t="s">
        <v>1677</v>
      </c>
      <c r="J293" s="138" t="s">
        <v>441</v>
      </c>
      <c r="K293" s="138" t="s">
        <v>507</v>
      </c>
      <c r="L293" s="138"/>
      <c r="M293" s="138"/>
    </row>
    <row r="294" spans="1:13" ht="11.25" customHeight="1">
      <c r="A294" s="138" t="s">
        <v>1678</v>
      </c>
      <c r="B294" s="138" t="s">
        <v>1679</v>
      </c>
      <c r="C294" s="142"/>
      <c r="D294" s="138" t="s">
        <v>16</v>
      </c>
      <c r="E294" s="138" t="s">
        <v>311</v>
      </c>
      <c r="F294" s="138" t="s">
        <v>17</v>
      </c>
      <c r="G294" s="138" t="s">
        <v>285</v>
      </c>
      <c r="H294" s="138" t="s">
        <v>531</v>
      </c>
      <c r="I294" s="138" t="s">
        <v>532</v>
      </c>
      <c r="J294" s="138" t="s">
        <v>397</v>
      </c>
      <c r="K294" s="138" t="s">
        <v>549</v>
      </c>
      <c r="L294" s="138"/>
      <c r="M294" s="138" t="s">
        <v>1680</v>
      </c>
    </row>
    <row r="295" spans="1:13" ht="11.25" customHeight="1">
      <c r="A295" s="59" t="s">
        <v>1681</v>
      </c>
      <c r="B295" s="139" t="s">
        <v>1682</v>
      </c>
      <c r="C295" s="59">
        <v>3.7</v>
      </c>
      <c r="D295" s="59" t="s">
        <v>1683</v>
      </c>
      <c r="E295" s="139" t="s">
        <v>1684</v>
      </c>
      <c r="F295" s="59" t="s">
        <v>810</v>
      </c>
      <c r="G295" s="139" t="s">
        <v>1172</v>
      </c>
      <c r="H295" s="59" t="s">
        <v>695</v>
      </c>
      <c r="I295" s="139" t="s">
        <v>696</v>
      </c>
      <c r="J295" s="59" t="s">
        <v>397</v>
      </c>
      <c r="K295" s="139" t="s">
        <v>554</v>
      </c>
      <c r="L295" s="59" t="s">
        <v>397</v>
      </c>
      <c r="M295" s="59" t="s">
        <v>498</v>
      </c>
    </row>
    <row r="296" spans="1:13" ht="11.25" customHeight="1">
      <c r="A296" s="264" t="s">
        <v>1685</v>
      </c>
      <c r="B296" s="265" t="s">
        <v>1686</v>
      </c>
      <c r="C296" s="267"/>
      <c r="D296" s="264" t="s">
        <v>17</v>
      </c>
      <c r="E296" s="264" t="s">
        <v>1195</v>
      </c>
      <c r="F296" s="265" t="s">
        <v>531</v>
      </c>
      <c r="G296" s="265" t="s">
        <v>532</v>
      </c>
      <c r="H296" s="265" t="s">
        <v>1687</v>
      </c>
      <c r="I296" s="265" t="s">
        <v>1688</v>
      </c>
      <c r="J296" s="265" t="s">
        <v>537</v>
      </c>
      <c r="K296" s="265" t="s">
        <v>1689</v>
      </c>
      <c r="L296" s="265"/>
      <c r="M296" s="265" t="s">
        <v>1690</v>
      </c>
    </row>
    <row r="297" spans="1:13" s="146" customFormat="1" ht="11.25" customHeight="1">
      <c r="A297" s="264" t="s">
        <v>1691</v>
      </c>
      <c r="B297" s="265" t="s">
        <v>1692</v>
      </c>
      <c r="C297" s="267"/>
      <c r="D297" s="264" t="s">
        <v>17</v>
      </c>
      <c r="E297" s="264" t="s">
        <v>275</v>
      </c>
      <c r="F297" s="264" t="s">
        <v>378</v>
      </c>
      <c r="G297" s="264" t="s">
        <v>1020</v>
      </c>
      <c r="H297" s="264" t="s">
        <v>662</v>
      </c>
      <c r="I297" s="264" t="s">
        <v>663</v>
      </c>
      <c r="J297" s="264" t="s">
        <v>574</v>
      </c>
      <c r="K297" s="264" t="s">
        <v>575</v>
      </c>
      <c r="L297" s="264"/>
      <c r="M297" s="265" t="s">
        <v>1690</v>
      </c>
    </row>
    <row r="298" spans="1:13" ht="11.25" customHeight="1">
      <c r="A298" s="264" t="s">
        <v>1693</v>
      </c>
      <c r="B298" s="265" t="s">
        <v>1694</v>
      </c>
      <c r="C298" s="267"/>
      <c r="D298" s="264" t="s">
        <v>17</v>
      </c>
      <c r="E298" s="264" t="s">
        <v>275</v>
      </c>
      <c r="F298" s="265" t="s">
        <v>1192</v>
      </c>
      <c r="G298" s="265" t="s">
        <v>1695</v>
      </c>
      <c r="H298" s="265" t="s">
        <v>474</v>
      </c>
      <c r="I298" s="265" t="s">
        <v>475</v>
      </c>
      <c r="J298" s="264" t="s">
        <v>1696</v>
      </c>
      <c r="K298" s="264"/>
      <c r="L298" s="264"/>
      <c r="M298" s="264" t="s">
        <v>1097</v>
      </c>
    </row>
    <row r="299" spans="1:13" ht="11.25" customHeight="1">
      <c r="A299" s="264" t="s">
        <v>1523</v>
      </c>
      <c r="B299" s="265" t="s">
        <v>1524</v>
      </c>
      <c r="C299" s="267"/>
      <c r="D299" s="264" t="s">
        <v>17</v>
      </c>
      <c r="E299" s="264" t="s">
        <v>285</v>
      </c>
      <c r="F299" s="265" t="s">
        <v>286</v>
      </c>
      <c r="G299" s="265" t="s">
        <v>287</v>
      </c>
      <c r="H299" s="265" t="s">
        <v>288</v>
      </c>
      <c r="I299" s="265" t="s">
        <v>289</v>
      </c>
      <c r="J299" s="265" t="s">
        <v>290</v>
      </c>
      <c r="K299" s="265" t="s">
        <v>291</v>
      </c>
      <c r="L299" s="265"/>
      <c r="M299" s="265" t="s">
        <v>1697</v>
      </c>
    </row>
    <row r="300" spans="1:13" ht="11.25" customHeight="1">
      <c r="A300" s="59" t="s">
        <v>1698</v>
      </c>
      <c r="B300" s="59" t="s">
        <v>1699</v>
      </c>
      <c r="C300" s="59"/>
      <c r="D300" s="59" t="s">
        <v>1700</v>
      </c>
      <c r="E300" s="59" t="s">
        <v>1701</v>
      </c>
      <c r="F300" s="59" t="s">
        <v>383</v>
      </c>
      <c r="G300" s="59" t="s">
        <v>1702</v>
      </c>
      <c r="H300" s="59" t="s">
        <v>397</v>
      </c>
      <c r="I300" s="59" t="s">
        <v>549</v>
      </c>
      <c r="J300" s="59" t="s">
        <v>1641</v>
      </c>
      <c r="K300" s="59" t="s">
        <v>1642</v>
      </c>
      <c r="L300" s="59"/>
      <c r="M300" s="59" t="s">
        <v>384</v>
      </c>
    </row>
    <row r="301" spans="1:13" ht="11.25" customHeight="1">
      <c r="A301" s="415" t="s">
        <v>6560</v>
      </c>
      <c r="B301" s="415" t="s">
        <v>6486</v>
      </c>
      <c r="C301" s="414"/>
      <c r="D301" s="415" t="s">
        <v>6561</v>
      </c>
      <c r="E301" s="415" t="s">
        <v>1705</v>
      </c>
      <c r="F301" s="415" t="s">
        <v>6562</v>
      </c>
      <c r="G301" s="415" t="s">
        <v>801</v>
      </c>
      <c r="H301" s="415" t="s">
        <v>6563</v>
      </c>
      <c r="I301" s="415" t="s">
        <v>785</v>
      </c>
      <c r="J301" s="415" t="s">
        <v>6564</v>
      </c>
      <c r="K301" s="415" t="s">
        <v>664</v>
      </c>
      <c r="L301" s="265"/>
      <c r="M301" s="624" t="s">
        <v>6487</v>
      </c>
    </row>
    <row r="302" spans="1:13" s="421" customFormat="1" ht="11.25" customHeight="1">
      <c r="A302" s="59" t="s">
        <v>1703</v>
      </c>
      <c r="B302" s="139" t="s">
        <v>1704</v>
      </c>
      <c r="C302" s="59"/>
      <c r="D302" s="59" t="s">
        <v>1700</v>
      </c>
      <c r="E302" s="139" t="s">
        <v>1705</v>
      </c>
      <c r="F302" s="59" t="s">
        <v>378</v>
      </c>
      <c r="G302" s="139" t="s">
        <v>379</v>
      </c>
      <c r="H302" s="59" t="s">
        <v>286</v>
      </c>
      <c r="I302" s="139" t="s">
        <v>287</v>
      </c>
      <c r="J302" s="59" t="s">
        <v>19</v>
      </c>
      <c r="K302" s="139" t="s">
        <v>1706</v>
      </c>
      <c r="L302" s="59" t="s">
        <v>717</v>
      </c>
      <c r="M302" s="59" t="s">
        <v>1707</v>
      </c>
    </row>
    <row r="303" spans="1:13" ht="11.25" customHeight="1">
      <c r="A303" s="59" t="s">
        <v>1700</v>
      </c>
      <c r="B303" s="139" t="s">
        <v>1701</v>
      </c>
      <c r="C303" s="59">
        <v>11.4</v>
      </c>
      <c r="D303" s="59" t="s">
        <v>17</v>
      </c>
      <c r="E303" s="139" t="s">
        <v>1568</v>
      </c>
      <c r="F303" s="59" t="s">
        <v>288</v>
      </c>
      <c r="G303" s="139" t="s">
        <v>1649</v>
      </c>
      <c r="H303" s="59" t="s">
        <v>397</v>
      </c>
      <c r="I303" s="139" t="s">
        <v>646</v>
      </c>
      <c r="J303" s="59" t="s">
        <v>1641</v>
      </c>
      <c r="K303" s="139" t="s">
        <v>1642</v>
      </c>
      <c r="L303" s="59" t="s">
        <v>1629</v>
      </c>
      <c r="M303" s="59"/>
    </row>
    <row r="304" spans="1:13" ht="11.25" customHeight="1">
      <c r="A304" s="59" t="s">
        <v>1708</v>
      </c>
      <c r="B304" s="139" t="s">
        <v>1709</v>
      </c>
      <c r="C304" s="59"/>
      <c r="D304" s="59" t="s">
        <v>1700</v>
      </c>
      <c r="E304" s="139" t="s">
        <v>1705</v>
      </c>
      <c r="F304" s="59" t="s">
        <v>17</v>
      </c>
      <c r="G304" s="139" t="s">
        <v>285</v>
      </c>
      <c r="H304" s="59" t="s">
        <v>206</v>
      </c>
      <c r="I304" s="139" t="s">
        <v>934</v>
      </c>
      <c r="J304" s="59" t="s">
        <v>338</v>
      </c>
      <c r="K304" s="139" t="s">
        <v>657</v>
      </c>
      <c r="L304" s="59" t="s">
        <v>691</v>
      </c>
      <c r="M304" s="59"/>
    </row>
    <row r="305" spans="1:13" s="146" customFormat="1" ht="11.25" customHeight="1">
      <c r="A305" s="138" t="s">
        <v>1710</v>
      </c>
      <c r="B305" s="138" t="s">
        <v>1711</v>
      </c>
      <c r="C305" s="142"/>
      <c r="D305" s="141" t="s">
        <v>1623</v>
      </c>
      <c r="E305" s="138" t="s">
        <v>1712</v>
      </c>
      <c r="F305" s="138" t="s">
        <v>1334</v>
      </c>
      <c r="G305" s="138" t="s">
        <v>1713</v>
      </c>
      <c r="H305" s="138" t="s">
        <v>1714</v>
      </c>
      <c r="I305" s="138" t="s">
        <v>1715</v>
      </c>
      <c r="J305" s="138" t="s">
        <v>537</v>
      </c>
      <c r="K305" s="138" t="s">
        <v>1716</v>
      </c>
      <c r="L305" s="138"/>
      <c r="M305" s="142"/>
    </row>
    <row r="306" spans="1:13" ht="11.25" customHeight="1">
      <c r="A306" s="138" t="s">
        <v>1717</v>
      </c>
      <c r="B306" s="138" t="s">
        <v>1718</v>
      </c>
      <c r="C306" s="142"/>
      <c r="D306" s="138" t="s">
        <v>1334</v>
      </c>
      <c r="E306" s="138" t="s">
        <v>1713</v>
      </c>
      <c r="F306" s="138" t="s">
        <v>1714</v>
      </c>
      <c r="G306" s="138" t="s">
        <v>1715</v>
      </c>
      <c r="H306" s="138" t="s">
        <v>1719</v>
      </c>
      <c r="I306" s="138" t="s">
        <v>1720</v>
      </c>
      <c r="J306" s="138" t="s">
        <v>1721</v>
      </c>
      <c r="K306" s="138" t="s">
        <v>1722</v>
      </c>
      <c r="L306" s="138"/>
      <c r="M306" s="142"/>
    </row>
    <row r="307" spans="1:13" ht="11.25" customHeight="1">
      <c r="A307" s="264" t="s">
        <v>1723</v>
      </c>
      <c r="B307" s="264" t="s">
        <v>1724</v>
      </c>
      <c r="C307" s="267"/>
      <c r="D307" s="264" t="s">
        <v>1258</v>
      </c>
      <c r="E307" s="264" t="s">
        <v>1725</v>
      </c>
      <c r="F307" s="264" t="s">
        <v>483</v>
      </c>
      <c r="G307" s="264" t="s">
        <v>484</v>
      </c>
      <c r="H307" s="264" t="s">
        <v>680</v>
      </c>
      <c r="I307" s="264" t="s">
        <v>755</v>
      </c>
      <c r="J307" s="264" t="s">
        <v>660</v>
      </c>
      <c r="K307" s="264" t="s">
        <v>661</v>
      </c>
      <c r="L307" s="264"/>
      <c r="M307" s="264" t="s">
        <v>1022</v>
      </c>
    </row>
    <row r="308" spans="1:13" ht="11.25" customHeight="1">
      <c r="A308" s="264" t="s">
        <v>1726</v>
      </c>
      <c r="B308" s="264" t="s">
        <v>1727</v>
      </c>
      <c r="C308" s="267">
        <v>37.71</v>
      </c>
      <c r="D308" s="264" t="s">
        <v>17</v>
      </c>
      <c r="E308" s="264" t="s">
        <v>1195</v>
      </c>
      <c r="F308" s="264" t="s">
        <v>17</v>
      </c>
      <c r="G308" s="264" t="s">
        <v>1195</v>
      </c>
      <c r="H308" s="264" t="s">
        <v>383</v>
      </c>
      <c r="I308" s="264" t="s">
        <v>1728</v>
      </c>
      <c r="J308" s="264" t="s">
        <v>397</v>
      </c>
      <c r="K308" s="264" t="s">
        <v>646</v>
      </c>
      <c r="L308" s="264"/>
      <c r="M308" s="265" t="s">
        <v>1643</v>
      </c>
    </row>
    <row r="309" spans="1:13" ht="11.25" customHeight="1">
      <c r="A309" s="264" t="s">
        <v>1729</v>
      </c>
      <c r="B309" s="265" t="s">
        <v>1730</v>
      </c>
      <c r="C309" s="267">
        <v>7.4</v>
      </c>
      <c r="D309" s="265" t="s">
        <v>1731</v>
      </c>
      <c r="E309" s="265" t="s">
        <v>1732</v>
      </c>
      <c r="F309" s="265" t="s">
        <v>1733</v>
      </c>
      <c r="G309" s="265" t="s">
        <v>1734</v>
      </c>
      <c r="H309" s="265" t="s">
        <v>437</v>
      </c>
      <c r="I309" s="265" t="s">
        <v>1260</v>
      </c>
      <c r="J309" s="265" t="s">
        <v>1735</v>
      </c>
      <c r="K309" s="265" t="s">
        <v>1736</v>
      </c>
      <c r="L309" s="265"/>
      <c r="M309" s="265" t="s">
        <v>1737</v>
      </c>
    </row>
    <row r="310" spans="1:13" ht="11.25" customHeight="1">
      <c r="A310" s="138" t="s">
        <v>1738</v>
      </c>
      <c r="B310" s="138" t="s">
        <v>1739</v>
      </c>
      <c r="C310" s="142"/>
      <c r="D310" s="142">
        <v>681</v>
      </c>
      <c r="E310" s="142"/>
      <c r="F310" s="138"/>
      <c r="G310" s="138"/>
      <c r="H310" s="138"/>
      <c r="I310" s="138"/>
      <c r="J310" s="138"/>
      <c r="K310" s="138"/>
      <c r="L310" s="138"/>
      <c r="M310" s="142"/>
    </row>
    <row r="311" spans="1:13" ht="11.25" customHeight="1">
      <c r="A311" s="264" t="s">
        <v>1740</v>
      </c>
      <c r="B311" s="265" t="s">
        <v>1741</v>
      </c>
      <c r="C311" s="267">
        <v>4.8</v>
      </c>
      <c r="D311" s="265" t="s">
        <v>17</v>
      </c>
      <c r="E311" s="265" t="s">
        <v>1158</v>
      </c>
      <c r="F311" s="265" t="s">
        <v>378</v>
      </c>
      <c r="G311" s="265" t="s">
        <v>379</v>
      </c>
      <c r="H311" s="265" t="s">
        <v>810</v>
      </c>
      <c r="I311" s="265" t="s">
        <v>1270</v>
      </c>
      <c r="J311" s="265" t="s">
        <v>1742</v>
      </c>
      <c r="K311" s="265" t="s">
        <v>1743</v>
      </c>
      <c r="L311" s="265"/>
      <c r="M311" s="265" t="s">
        <v>1744</v>
      </c>
    </row>
    <row r="312" spans="1:13" ht="11.25" customHeight="1">
      <c r="A312" s="264" t="s">
        <v>1745</v>
      </c>
      <c r="B312" s="265" t="s">
        <v>1746</v>
      </c>
      <c r="C312" s="267"/>
      <c r="D312" s="264" t="s">
        <v>1700</v>
      </c>
      <c r="E312" s="264" t="s">
        <v>1747</v>
      </c>
      <c r="F312" s="265" t="s">
        <v>990</v>
      </c>
      <c r="G312" s="265" t="s">
        <v>991</v>
      </c>
      <c r="H312" s="265" t="s">
        <v>276</v>
      </c>
      <c r="I312" s="265" t="s">
        <v>277</v>
      </c>
      <c r="J312" s="265" t="s">
        <v>286</v>
      </c>
      <c r="K312" s="265" t="s">
        <v>287</v>
      </c>
      <c r="L312" s="265"/>
      <c r="M312" s="265" t="s">
        <v>1748</v>
      </c>
    </row>
    <row r="313" spans="1:13" ht="11.25" customHeight="1">
      <c r="A313" s="138" t="s">
        <v>1749</v>
      </c>
      <c r="B313" s="141" t="s">
        <v>1750</v>
      </c>
      <c r="C313" s="142">
        <v>4.55</v>
      </c>
      <c r="D313" s="141" t="s">
        <v>1700</v>
      </c>
      <c r="E313" s="141" t="s">
        <v>1705</v>
      </c>
      <c r="F313" s="141" t="s">
        <v>378</v>
      </c>
      <c r="G313" s="141" t="s">
        <v>379</v>
      </c>
      <c r="H313" s="141" t="s">
        <v>786</v>
      </c>
      <c r="I313" s="141" t="s">
        <v>1149</v>
      </c>
      <c r="J313" s="141" t="s">
        <v>1742</v>
      </c>
      <c r="K313" s="141" t="s">
        <v>1751</v>
      </c>
      <c r="L313" s="141" t="s">
        <v>1752</v>
      </c>
      <c r="M313" s="141" t="s">
        <v>1574</v>
      </c>
    </row>
    <row r="314" spans="1:13" ht="11.25" customHeight="1">
      <c r="A314" s="264" t="s">
        <v>1753</v>
      </c>
      <c r="B314" s="265" t="s">
        <v>1754</v>
      </c>
      <c r="C314" s="267"/>
      <c r="D314" s="265" t="s">
        <v>17</v>
      </c>
      <c r="E314" s="265" t="s">
        <v>801</v>
      </c>
      <c r="F314" s="265" t="s">
        <v>474</v>
      </c>
      <c r="G314" s="265" t="s">
        <v>475</v>
      </c>
      <c r="H314" s="265" t="s">
        <v>395</v>
      </c>
      <c r="I314" s="265" t="s">
        <v>1467</v>
      </c>
      <c r="J314" s="265" t="s">
        <v>852</v>
      </c>
      <c r="K314" s="265" t="s">
        <v>853</v>
      </c>
      <c r="L314" s="265" t="s">
        <v>1599</v>
      </c>
      <c r="M314" s="265" t="s">
        <v>1546</v>
      </c>
    </row>
    <row r="315" spans="1:13" ht="11.25" customHeight="1">
      <c r="A315" s="59" t="s">
        <v>1755</v>
      </c>
      <c r="B315" s="139" t="s">
        <v>1756</v>
      </c>
      <c r="C315" s="59">
        <v>0</v>
      </c>
      <c r="D315" s="59" t="s">
        <v>369</v>
      </c>
      <c r="E315" s="139" t="s">
        <v>370</v>
      </c>
      <c r="F315" s="59" t="s">
        <v>1223</v>
      </c>
      <c r="G315" s="139" t="s">
        <v>1224</v>
      </c>
      <c r="H315" s="59" t="s">
        <v>1757</v>
      </c>
      <c r="I315" s="139" t="s">
        <v>1758</v>
      </c>
      <c r="J315" s="59"/>
      <c r="K315" s="139"/>
      <c r="L315" s="59"/>
      <c r="M315" s="59"/>
    </row>
    <row r="316" spans="1:13" ht="11.25" customHeight="1">
      <c r="A316" s="264" t="s">
        <v>1759</v>
      </c>
      <c r="B316" s="265" t="s">
        <v>1760</v>
      </c>
      <c r="C316" s="267"/>
      <c r="D316" s="264" t="s">
        <v>17</v>
      </c>
      <c r="E316" s="264" t="s">
        <v>275</v>
      </c>
      <c r="F316" s="264" t="s">
        <v>378</v>
      </c>
      <c r="G316" s="264" t="s">
        <v>1020</v>
      </c>
      <c r="H316" s="265" t="s">
        <v>276</v>
      </c>
      <c r="I316" s="265" t="s">
        <v>277</v>
      </c>
      <c r="J316" s="264" t="s">
        <v>286</v>
      </c>
      <c r="K316" s="264" t="s">
        <v>287</v>
      </c>
      <c r="L316" s="264"/>
      <c r="M316" s="264" t="s">
        <v>1690</v>
      </c>
    </row>
    <row r="317" spans="1:13" ht="11.25" customHeight="1">
      <c r="A317" s="59" t="s">
        <v>1114</v>
      </c>
      <c r="B317" s="59" t="s">
        <v>1761</v>
      </c>
      <c r="C317" s="59"/>
      <c r="D317" s="59" t="s">
        <v>1584</v>
      </c>
      <c r="E317" s="59" t="s">
        <v>1585</v>
      </c>
      <c r="F317" s="59"/>
      <c r="G317" s="59"/>
      <c r="H317" s="59"/>
      <c r="I317" s="59"/>
      <c r="J317" s="59"/>
      <c r="K317" s="59"/>
      <c r="L317" s="59"/>
      <c r="M317" s="59"/>
    </row>
    <row r="318" spans="1:13" ht="11.25" customHeight="1">
      <c r="A318" s="264" t="s">
        <v>1762</v>
      </c>
      <c r="B318" s="264" t="s">
        <v>1763</v>
      </c>
      <c r="C318" s="267"/>
      <c r="D318" s="264" t="s">
        <v>1256</v>
      </c>
      <c r="E318" s="264" t="s">
        <v>1764</v>
      </c>
      <c r="F318" s="264" t="s">
        <v>1700</v>
      </c>
      <c r="G318" s="264" t="s">
        <v>1747</v>
      </c>
      <c r="H318" s="264" t="s">
        <v>1525</v>
      </c>
      <c r="I318" s="264" t="s">
        <v>1526</v>
      </c>
      <c r="J318" s="264" t="s">
        <v>17</v>
      </c>
      <c r="K318" s="264" t="s">
        <v>1195</v>
      </c>
      <c r="L318" s="264"/>
      <c r="M318" s="264" t="s">
        <v>1765</v>
      </c>
    </row>
    <row r="319" spans="1:13" ht="11.25" customHeight="1">
      <c r="A319" s="138" t="s">
        <v>1766</v>
      </c>
      <c r="B319" s="138" t="s">
        <v>1767</v>
      </c>
      <c r="C319" s="142"/>
      <c r="D319" s="138" t="s">
        <v>1768</v>
      </c>
      <c r="E319" s="142" t="s">
        <v>1769</v>
      </c>
      <c r="F319" s="138" t="s">
        <v>531</v>
      </c>
      <c r="G319" s="138" t="s">
        <v>1770</v>
      </c>
      <c r="H319" s="138" t="s">
        <v>1334</v>
      </c>
      <c r="I319" s="138" t="s">
        <v>1713</v>
      </c>
      <c r="J319" s="141" t="s">
        <v>1771</v>
      </c>
      <c r="K319" s="138" t="s">
        <v>1772</v>
      </c>
      <c r="L319" s="138"/>
      <c r="M319" s="138"/>
    </row>
    <row r="320" spans="1:13" ht="11.25" customHeight="1">
      <c r="A320" s="59" t="s">
        <v>1773</v>
      </c>
      <c r="B320" s="59" t="s">
        <v>1774</v>
      </c>
      <c r="C320" s="59"/>
      <c r="D320" s="59" t="s">
        <v>17</v>
      </c>
      <c r="E320" s="59" t="s">
        <v>285</v>
      </c>
      <c r="F320" s="59" t="s">
        <v>378</v>
      </c>
      <c r="G320" s="59" t="s">
        <v>379</v>
      </c>
      <c r="H320" s="59" t="s">
        <v>1775</v>
      </c>
      <c r="I320" s="59" t="s">
        <v>1776</v>
      </c>
      <c r="J320" s="59" t="s">
        <v>837</v>
      </c>
      <c r="K320" s="59" t="s">
        <v>838</v>
      </c>
      <c r="L320" s="59" t="s">
        <v>1777</v>
      </c>
      <c r="M320" s="59" t="s">
        <v>1778</v>
      </c>
    </row>
    <row r="321" spans="1:13" ht="11.25" customHeight="1">
      <c r="A321" s="59" t="s">
        <v>1779</v>
      </c>
      <c r="B321" s="139" t="s">
        <v>1780</v>
      </c>
      <c r="C321" s="59"/>
      <c r="D321" s="59" t="s">
        <v>1334</v>
      </c>
      <c r="E321" s="139" t="s">
        <v>1781</v>
      </c>
      <c r="F321" s="59" t="s">
        <v>1714</v>
      </c>
      <c r="G321" s="139" t="s">
        <v>1715</v>
      </c>
      <c r="H321" s="59" t="s">
        <v>1782</v>
      </c>
      <c r="I321" s="139" t="s">
        <v>1783</v>
      </c>
      <c r="J321" s="59" t="s">
        <v>1784</v>
      </c>
      <c r="K321" s="139" t="s">
        <v>1785</v>
      </c>
      <c r="L321" s="59" t="s">
        <v>1786</v>
      </c>
      <c r="M321" s="59"/>
    </row>
    <row r="322" spans="1:13" ht="11.25" customHeight="1">
      <c r="A322" s="415" t="s">
        <v>1779</v>
      </c>
      <c r="B322" s="415" t="s">
        <v>6488</v>
      </c>
      <c r="C322" s="414"/>
      <c r="D322" s="415" t="s">
        <v>6565</v>
      </c>
      <c r="E322" s="415" t="s">
        <v>6489</v>
      </c>
      <c r="F322" s="415" t="s">
        <v>6566</v>
      </c>
      <c r="G322" s="415" t="s">
        <v>1931</v>
      </c>
      <c r="H322" s="415" t="s">
        <v>6567</v>
      </c>
      <c r="I322" s="415" t="s">
        <v>1259</v>
      </c>
      <c r="J322" s="415" t="s">
        <v>6568</v>
      </c>
      <c r="K322" s="415" t="s">
        <v>1195</v>
      </c>
      <c r="L322" s="265"/>
      <c r="M322" s="624" t="s">
        <v>6490</v>
      </c>
    </row>
    <row r="323" spans="1:13" ht="11.25" customHeight="1">
      <c r="A323" s="138" t="s">
        <v>1787</v>
      </c>
      <c r="B323" s="138" t="s">
        <v>1788</v>
      </c>
      <c r="C323" s="142"/>
      <c r="D323" s="138" t="s">
        <v>1670</v>
      </c>
      <c r="E323" s="138" t="s">
        <v>1671</v>
      </c>
      <c r="F323" s="138" t="s">
        <v>288</v>
      </c>
      <c r="G323" s="138" t="s">
        <v>289</v>
      </c>
      <c r="H323" s="138" t="s">
        <v>1334</v>
      </c>
      <c r="I323" s="138" t="s">
        <v>1713</v>
      </c>
      <c r="J323" s="138" t="s">
        <v>1651</v>
      </c>
      <c r="K323" s="138" t="s">
        <v>1789</v>
      </c>
      <c r="L323" s="138"/>
      <c r="M323" s="138"/>
    </row>
    <row r="324" spans="1:13" ht="11.25" customHeight="1">
      <c r="A324" s="138" t="s">
        <v>1790</v>
      </c>
      <c r="B324" s="138" t="s">
        <v>1791</v>
      </c>
      <c r="C324" s="142"/>
      <c r="D324" s="141" t="s">
        <v>736</v>
      </c>
      <c r="E324" s="138" t="s">
        <v>573</v>
      </c>
      <c r="F324" s="138" t="s">
        <v>576</v>
      </c>
      <c r="G324" s="138" t="s">
        <v>577</v>
      </c>
      <c r="H324" s="138" t="s">
        <v>338</v>
      </c>
      <c r="I324" s="138" t="s">
        <v>339</v>
      </c>
      <c r="J324" s="138" t="s">
        <v>1792</v>
      </c>
      <c r="K324" s="138" t="s">
        <v>1793</v>
      </c>
      <c r="L324" s="138"/>
      <c r="M324" s="142"/>
    </row>
    <row r="325" spans="1:13" ht="11.25" customHeight="1">
      <c r="A325" s="59" t="s">
        <v>1794</v>
      </c>
      <c r="B325" s="59" t="s">
        <v>1795</v>
      </c>
      <c r="C325" s="59"/>
      <c r="D325" s="59" t="s">
        <v>17</v>
      </c>
      <c r="E325" s="59" t="s">
        <v>285</v>
      </c>
      <c r="F325" s="59" t="s">
        <v>675</v>
      </c>
      <c r="G325" s="59" t="s">
        <v>676</v>
      </c>
      <c r="H325" s="59" t="s">
        <v>585</v>
      </c>
      <c r="I325" s="59" t="s">
        <v>586</v>
      </c>
      <c r="J325" s="59" t="s">
        <v>1796</v>
      </c>
      <c r="K325" s="59" t="s">
        <v>1797</v>
      </c>
      <c r="L325" s="59"/>
      <c r="M325" s="59"/>
    </row>
    <row r="326" spans="1:13" s="146" customFormat="1" ht="11.25" customHeight="1">
      <c r="A326" s="264" t="s">
        <v>1798</v>
      </c>
      <c r="B326" s="265" t="s">
        <v>1799</v>
      </c>
      <c r="C326" s="267"/>
      <c r="D326" s="265" t="s">
        <v>545</v>
      </c>
      <c r="E326" s="265" t="s">
        <v>546</v>
      </c>
      <c r="F326" s="265" t="s">
        <v>276</v>
      </c>
      <c r="G326" s="265" t="s">
        <v>1800</v>
      </c>
      <c r="H326" s="265" t="s">
        <v>206</v>
      </c>
      <c r="I326" s="265" t="s">
        <v>407</v>
      </c>
      <c r="J326" s="265" t="s">
        <v>196</v>
      </c>
      <c r="K326" s="265" t="s">
        <v>408</v>
      </c>
      <c r="L326" s="265"/>
      <c r="M326" s="265" t="s">
        <v>791</v>
      </c>
    </row>
    <row r="327" spans="1:13" ht="11.25" customHeight="1">
      <c r="A327" s="264" t="s">
        <v>1801</v>
      </c>
      <c r="B327" s="265" t="s">
        <v>1802</v>
      </c>
      <c r="C327" s="267"/>
      <c r="D327" s="265" t="s">
        <v>17</v>
      </c>
      <c r="E327" s="265" t="s">
        <v>1158</v>
      </c>
      <c r="F327" s="265" t="s">
        <v>736</v>
      </c>
      <c r="G327" s="265" t="s">
        <v>785</v>
      </c>
      <c r="H327" s="265" t="s">
        <v>397</v>
      </c>
      <c r="I327" s="265" t="s">
        <v>646</v>
      </c>
      <c r="J327" s="265" t="s">
        <v>576</v>
      </c>
      <c r="K327" s="265" t="s">
        <v>664</v>
      </c>
      <c r="L327" s="265"/>
      <c r="M327" s="265" t="s">
        <v>956</v>
      </c>
    </row>
    <row r="328" spans="1:13" ht="11.25" customHeight="1">
      <c r="A328" s="138" t="s">
        <v>1803</v>
      </c>
      <c r="B328" s="141" t="s">
        <v>1804</v>
      </c>
      <c r="C328" s="142"/>
      <c r="D328" s="141">
        <v>10072409</v>
      </c>
      <c r="E328" s="141" t="s">
        <v>1331</v>
      </c>
      <c r="F328" s="138"/>
      <c r="G328" s="138"/>
      <c r="H328" s="138"/>
      <c r="I328" s="138"/>
      <c r="J328" s="138"/>
      <c r="K328" s="138"/>
      <c r="L328" s="138"/>
      <c r="M328" s="138"/>
    </row>
    <row r="329" spans="1:13" ht="11.25" customHeight="1">
      <c r="A329" s="138" t="s">
        <v>1805</v>
      </c>
      <c r="B329" s="138" t="s">
        <v>1806</v>
      </c>
      <c r="C329" s="142"/>
      <c r="D329" s="138" t="s">
        <v>1258</v>
      </c>
      <c r="E329" s="138" t="s">
        <v>1807</v>
      </c>
      <c r="F329" s="138" t="s">
        <v>1655</v>
      </c>
      <c r="G329" s="138" t="s">
        <v>1808</v>
      </c>
      <c r="H329" s="138" t="s">
        <v>1809</v>
      </c>
      <c r="I329" s="138" t="s">
        <v>1810</v>
      </c>
      <c r="J329" s="138" t="s">
        <v>397</v>
      </c>
      <c r="K329" s="138" t="s">
        <v>549</v>
      </c>
      <c r="L329" s="138"/>
      <c r="M329" s="142"/>
    </row>
    <row r="330" spans="1:13" ht="11.25" customHeight="1">
      <c r="A330" s="59" t="s">
        <v>199</v>
      </c>
      <c r="B330" s="139" t="s">
        <v>1811</v>
      </c>
      <c r="C330" s="59">
        <v>0</v>
      </c>
      <c r="D330" s="59" t="s">
        <v>329</v>
      </c>
      <c r="E330" s="139" t="s">
        <v>330</v>
      </c>
      <c r="F330" s="59" t="s">
        <v>603</v>
      </c>
      <c r="G330" s="139" t="s">
        <v>604</v>
      </c>
      <c r="H330" s="59"/>
      <c r="I330" s="139"/>
      <c r="J330" s="59"/>
      <c r="K330" s="139"/>
      <c r="L330" s="59"/>
      <c r="M330" s="59"/>
    </row>
    <row r="331" spans="1:13" ht="11.25" customHeight="1">
      <c r="A331" s="264" t="s">
        <v>1812</v>
      </c>
      <c r="B331" s="265" t="s">
        <v>1813</v>
      </c>
      <c r="C331" s="267"/>
      <c r="D331" s="265" t="s">
        <v>531</v>
      </c>
      <c r="E331" s="265" t="s">
        <v>532</v>
      </c>
      <c r="F331" s="265" t="s">
        <v>1625</v>
      </c>
      <c r="G331" s="265" t="s">
        <v>1626</v>
      </c>
      <c r="H331" s="267"/>
      <c r="I331" s="267"/>
      <c r="J331" s="267"/>
      <c r="K331" s="267"/>
      <c r="L331" s="267"/>
      <c r="M331" s="267"/>
    </row>
    <row r="332" spans="1:13" s="146" customFormat="1" ht="11.25" customHeight="1">
      <c r="A332" s="264" t="s">
        <v>1814</v>
      </c>
      <c r="B332" s="264" t="s">
        <v>1815</v>
      </c>
      <c r="C332" s="267"/>
      <c r="D332" s="264" t="s">
        <v>1258</v>
      </c>
      <c r="E332" s="264" t="s">
        <v>1725</v>
      </c>
      <c r="F332" s="264" t="s">
        <v>286</v>
      </c>
      <c r="G332" s="264" t="s">
        <v>287</v>
      </c>
      <c r="H332" s="264" t="s">
        <v>496</v>
      </c>
      <c r="I332" s="264" t="s">
        <v>1816</v>
      </c>
      <c r="J332" s="264" t="s">
        <v>350</v>
      </c>
      <c r="K332" s="264" t="s">
        <v>351</v>
      </c>
      <c r="L332" s="264"/>
      <c r="M332" s="264" t="s">
        <v>1022</v>
      </c>
    </row>
    <row r="333" spans="1:13" ht="11.25" customHeight="1">
      <c r="A333" s="264" t="s">
        <v>1817</v>
      </c>
      <c r="B333" s="265" t="s">
        <v>1818</v>
      </c>
      <c r="C333" s="267"/>
      <c r="D333" s="265" t="s">
        <v>1647</v>
      </c>
      <c r="E333" s="265" t="s">
        <v>1819</v>
      </c>
      <c r="F333" s="265" t="s">
        <v>547</v>
      </c>
      <c r="G333" s="265" t="s">
        <v>548</v>
      </c>
      <c r="H333" s="265" t="s">
        <v>286</v>
      </c>
      <c r="I333" s="265" t="s">
        <v>287</v>
      </c>
      <c r="J333" s="265" t="s">
        <v>832</v>
      </c>
      <c r="K333" s="265" t="s">
        <v>833</v>
      </c>
      <c r="L333" s="265"/>
      <c r="M333" s="265" t="s">
        <v>1820</v>
      </c>
    </row>
    <row r="334" spans="1:13" ht="11.25" customHeight="1">
      <c r="A334" s="264" t="s">
        <v>1821</v>
      </c>
      <c r="B334" s="265" t="s">
        <v>1822</v>
      </c>
      <c r="C334" s="267"/>
      <c r="D334" s="264" t="s">
        <v>1700</v>
      </c>
      <c r="E334" s="264" t="s">
        <v>1747</v>
      </c>
      <c r="F334" s="265" t="s">
        <v>378</v>
      </c>
      <c r="G334" s="265" t="s">
        <v>379</v>
      </c>
      <c r="H334" s="265" t="s">
        <v>378</v>
      </c>
      <c r="I334" s="265" t="s">
        <v>379</v>
      </c>
      <c r="J334" s="265"/>
      <c r="K334" s="265"/>
      <c r="L334" s="265"/>
      <c r="M334" s="265" t="s">
        <v>1197</v>
      </c>
    </row>
    <row r="335" spans="1:13" ht="11.25" customHeight="1">
      <c r="A335" s="59" t="s">
        <v>1823</v>
      </c>
      <c r="B335" s="59" t="s">
        <v>1824</v>
      </c>
      <c r="C335" s="59">
        <v>0.8</v>
      </c>
      <c r="D335" s="59" t="s">
        <v>17</v>
      </c>
      <c r="E335" s="59" t="s">
        <v>275</v>
      </c>
      <c r="F335" s="59" t="s">
        <v>206</v>
      </c>
      <c r="G335" s="59" t="s">
        <v>934</v>
      </c>
      <c r="H335" s="59" t="s">
        <v>19</v>
      </c>
      <c r="I335" s="59" t="s">
        <v>302</v>
      </c>
      <c r="J335" s="59" t="s">
        <v>1735</v>
      </c>
      <c r="K335" s="59" t="s">
        <v>1825</v>
      </c>
      <c r="L335" s="59" t="s">
        <v>715</v>
      </c>
      <c r="M335" s="59" t="s">
        <v>1826</v>
      </c>
    </row>
    <row r="336" spans="1:13" s="146" customFormat="1" ht="11.25" customHeight="1">
      <c r="A336" s="59" t="s">
        <v>1827</v>
      </c>
      <c r="B336" s="59" t="s">
        <v>1828</v>
      </c>
      <c r="C336" s="59">
        <v>5</v>
      </c>
      <c r="D336" s="59" t="s">
        <v>1829</v>
      </c>
      <c r="E336" s="59" t="s">
        <v>1830</v>
      </c>
      <c r="F336" s="59" t="s">
        <v>483</v>
      </c>
      <c r="G336" s="59" t="s">
        <v>484</v>
      </c>
      <c r="H336" s="59" t="s">
        <v>852</v>
      </c>
      <c r="I336" s="59" t="s">
        <v>1488</v>
      </c>
      <c r="J336" s="59" t="s">
        <v>478</v>
      </c>
      <c r="K336" s="59" t="s">
        <v>479</v>
      </c>
      <c r="L336" s="59"/>
      <c r="M336" s="59" t="s">
        <v>498</v>
      </c>
    </row>
    <row r="337" spans="1:13" s="146" customFormat="1" ht="11.25" customHeight="1">
      <c r="A337" s="264" t="s">
        <v>1831</v>
      </c>
      <c r="B337" s="265" t="s">
        <v>1832</v>
      </c>
      <c r="C337" s="267"/>
      <c r="D337" s="265" t="s">
        <v>1700</v>
      </c>
      <c r="E337" s="265" t="s">
        <v>1705</v>
      </c>
      <c r="F337" s="265" t="s">
        <v>545</v>
      </c>
      <c r="G337" s="265" t="s">
        <v>1194</v>
      </c>
      <c r="H337" s="265" t="s">
        <v>17</v>
      </c>
      <c r="I337" s="265" t="s">
        <v>275</v>
      </c>
      <c r="J337" s="264" t="s">
        <v>1833</v>
      </c>
      <c r="K337" s="264"/>
      <c r="L337" s="264"/>
      <c r="M337" s="264" t="s">
        <v>1097</v>
      </c>
    </row>
    <row r="338" spans="1:13" ht="11.25" customHeight="1">
      <c r="A338" s="59" t="s">
        <v>1834</v>
      </c>
      <c r="B338" s="59" t="s">
        <v>1835</v>
      </c>
      <c r="C338" s="59">
        <v>6.7</v>
      </c>
      <c r="D338" s="59" t="s">
        <v>17</v>
      </c>
      <c r="E338" s="59" t="s">
        <v>275</v>
      </c>
      <c r="F338" s="59" t="s">
        <v>378</v>
      </c>
      <c r="G338" s="59" t="s">
        <v>379</v>
      </c>
      <c r="H338" s="59" t="s">
        <v>695</v>
      </c>
      <c r="I338" s="59" t="s">
        <v>696</v>
      </c>
      <c r="J338" s="59" t="s">
        <v>397</v>
      </c>
      <c r="K338" s="59" t="s">
        <v>646</v>
      </c>
      <c r="L338" s="59" t="s">
        <v>708</v>
      </c>
      <c r="M338" s="59" t="s">
        <v>1836</v>
      </c>
    </row>
    <row r="339" spans="1:13" ht="11.25" customHeight="1">
      <c r="A339" s="138" t="s">
        <v>1837</v>
      </c>
      <c r="B339" s="138" t="s">
        <v>1838</v>
      </c>
      <c r="C339" s="142"/>
      <c r="D339" s="138" t="s">
        <v>483</v>
      </c>
      <c r="E339" s="138" t="s">
        <v>484</v>
      </c>
      <c r="F339" s="138" t="s">
        <v>17</v>
      </c>
      <c r="G339" s="138" t="s">
        <v>1195</v>
      </c>
      <c r="H339" s="138" t="s">
        <v>286</v>
      </c>
      <c r="I339" s="138" t="s">
        <v>287</v>
      </c>
      <c r="J339" s="138" t="s">
        <v>1334</v>
      </c>
      <c r="K339" s="138" t="s">
        <v>1839</v>
      </c>
      <c r="L339" s="138"/>
      <c r="M339" s="138" t="s">
        <v>1840</v>
      </c>
    </row>
    <row r="340" spans="1:13" ht="11.25" customHeight="1">
      <c r="A340" s="138" t="s">
        <v>1841</v>
      </c>
      <c r="B340" s="138" t="s">
        <v>1842</v>
      </c>
      <c r="C340" s="142"/>
      <c r="D340" s="138" t="s">
        <v>483</v>
      </c>
      <c r="E340" s="138" t="s">
        <v>992</v>
      </c>
      <c r="F340" s="138" t="s">
        <v>288</v>
      </c>
      <c r="G340" s="138" t="s">
        <v>1196</v>
      </c>
      <c r="H340" s="138" t="s">
        <v>1334</v>
      </c>
      <c r="I340" s="138" t="s">
        <v>1839</v>
      </c>
      <c r="J340" s="138" t="s">
        <v>1651</v>
      </c>
      <c r="K340" s="138" t="s">
        <v>1843</v>
      </c>
      <c r="L340" s="138"/>
      <c r="M340" s="138" t="s">
        <v>1820</v>
      </c>
    </row>
    <row r="341" spans="1:13" ht="11.25" customHeight="1">
      <c r="A341" s="59" t="s">
        <v>1844</v>
      </c>
      <c r="B341" s="59" t="s">
        <v>1845</v>
      </c>
      <c r="C341" s="59"/>
      <c r="D341" s="59" t="s">
        <v>17</v>
      </c>
      <c r="E341" s="59" t="s">
        <v>275</v>
      </c>
      <c r="F341" s="59" t="s">
        <v>378</v>
      </c>
      <c r="G341" s="59" t="s">
        <v>1020</v>
      </c>
      <c r="H341" s="59" t="s">
        <v>662</v>
      </c>
      <c r="I341" s="59" t="s">
        <v>663</v>
      </c>
      <c r="J341" s="59" t="s">
        <v>574</v>
      </c>
      <c r="K341" s="59" t="s">
        <v>575</v>
      </c>
      <c r="L341" s="59" t="s">
        <v>691</v>
      </c>
      <c r="M341" s="59" t="s">
        <v>384</v>
      </c>
    </row>
    <row r="342" spans="1:13" ht="11.25" customHeight="1">
      <c r="A342" s="59" t="s">
        <v>535</v>
      </c>
      <c r="B342" s="139" t="s">
        <v>536</v>
      </c>
      <c r="C342" s="59"/>
      <c r="D342" s="59" t="s">
        <v>1629</v>
      </c>
      <c r="E342" s="139" t="s">
        <v>1846</v>
      </c>
      <c r="F342" s="59"/>
      <c r="G342" s="139"/>
      <c r="H342" s="59"/>
      <c r="I342" s="139"/>
      <c r="J342" s="59"/>
      <c r="K342" s="139"/>
      <c r="L342" s="59"/>
      <c r="M342" s="59"/>
    </row>
    <row r="343" spans="1:13" ht="11.25" customHeight="1">
      <c r="A343" s="264" t="s">
        <v>1847</v>
      </c>
      <c r="B343" s="265" t="s">
        <v>1848</v>
      </c>
      <c r="C343" s="267"/>
      <c r="D343" s="264" t="s">
        <v>17</v>
      </c>
      <c r="E343" s="264" t="s">
        <v>285</v>
      </c>
      <c r="F343" s="265" t="s">
        <v>1525</v>
      </c>
      <c r="G343" s="265" t="s">
        <v>1849</v>
      </c>
      <c r="H343" s="265" t="s">
        <v>736</v>
      </c>
      <c r="I343" s="265" t="s">
        <v>785</v>
      </c>
      <c r="J343" s="264" t="s">
        <v>576</v>
      </c>
      <c r="K343" s="264" t="s">
        <v>664</v>
      </c>
      <c r="L343" s="264"/>
      <c r="M343" s="264" t="s">
        <v>1850</v>
      </c>
    </row>
    <row r="344" spans="1:13" ht="11.25" customHeight="1">
      <c r="A344" s="138" t="s">
        <v>1851</v>
      </c>
      <c r="B344" s="138" t="s">
        <v>1852</v>
      </c>
      <c r="C344" s="142"/>
      <c r="D344" s="138" t="s">
        <v>17</v>
      </c>
      <c r="E344" s="138" t="s">
        <v>285</v>
      </c>
      <c r="F344" s="138" t="s">
        <v>531</v>
      </c>
      <c r="G344" s="138" t="s">
        <v>532</v>
      </c>
      <c r="H344" s="138" t="s">
        <v>1853</v>
      </c>
      <c r="I344" s="138" t="s">
        <v>1854</v>
      </c>
      <c r="J344" s="142"/>
      <c r="K344" s="142"/>
      <c r="L344" s="142"/>
      <c r="M344" s="138"/>
    </row>
    <row r="345" spans="1:13" ht="11.25" customHeight="1">
      <c r="A345" s="59" t="s">
        <v>1855</v>
      </c>
      <c r="B345" s="59" t="s">
        <v>1856</v>
      </c>
      <c r="C345" s="59"/>
      <c r="D345" s="59" t="s">
        <v>1857</v>
      </c>
      <c r="E345" s="59" t="s">
        <v>1858</v>
      </c>
      <c r="F345" s="59"/>
      <c r="G345" s="59"/>
      <c r="H345" s="59"/>
      <c r="I345" s="59"/>
      <c r="J345" s="59"/>
      <c r="K345" s="59"/>
      <c r="L345" s="59"/>
      <c r="M345" s="59"/>
    </row>
    <row r="346" spans="1:13" ht="11.25" customHeight="1">
      <c r="A346" s="138" t="s">
        <v>457</v>
      </c>
      <c r="B346" s="142" t="s">
        <v>1859</v>
      </c>
      <c r="C346" s="142">
        <v>0</v>
      </c>
      <c r="D346" s="142" t="s">
        <v>329</v>
      </c>
      <c r="E346" s="142" t="s">
        <v>330</v>
      </c>
      <c r="F346" s="138" t="s">
        <v>1860</v>
      </c>
      <c r="G346" s="138" t="s">
        <v>1861</v>
      </c>
      <c r="H346" s="141" t="s">
        <v>1862</v>
      </c>
      <c r="I346" s="141" t="s">
        <v>1863</v>
      </c>
      <c r="J346" s="138" t="s">
        <v>1864</v>
      </c>
      <c r="K346" s="138" t="s">
        <v>1865</v>
      </c>
      <c r="L346" s="138"/>
      <c r="M346" s="138" t="s">
        <v>612</v>
      </c>
    </row>
    <row r="347" spans="1:13" ht="11.25" customHeight="1">
      <c r="A347" s="138" t="s">
        <v>1866</v>
      </c>
      <c r="B347" s="138" t="s">
        <v>1867</v>
      </c>
      <c r="C347" s="142"/>
      <c r="D347" s="138" t="s">
        <v>1164</v>
      </c>
      <c r="E347" s="138" t="s">
        <v>1165</v>
      </c>
      <c r="F347" s="138" t="s">
        <v>1868</v>
      </c>
      <c r="G347" s="138" t="s">
        <v>1869</v>
      </c>
      <c r="H347" s="138" t="s">
        <v>1870</v>
      </c>
      <c r="I347" s="138" t="s">
        <v>1871</v>
      </c>
      <c r="J347" s="138" t="s">
        <v>1872</v>
      </c>
      <c r="K347" s="138" t="s">
        <v>1873</v>
      </c>
      <c r="L347" s="138"/>
      <c r="M347" s="142"/>
    </row>
    <row r="348" spans="1:13" ht="11.25" customHeight="1">
      <c r="A348" s="264" t="s">
        <v>1874</v>
      </c>
      <c r="B348" s="265" t="s">
        <v>1875</v>
      </c>
      <c r="C348" s="267">
        <v>10.7</v>
      </c>
      <c r="D348" s="265" t="s">
        <v>1700</v>
      </c>
      <c r="E348" s="265" t="s">
        <v>1705</v>
      </c>
      <c r="F348" s="265" t="s">
        <v>1525</v>
      </c>
      <c r="G348" s="265" t="s">
        <v>1849</v>
      </c>
      <c r="H348" s="265" t="s">
        <v>288</v>
      </c>
      <c r="I348" s="265" t="s">
        <v>382</v>
      </c>
      <c r="J348" s="265" t="s">
        <v>1334</v>
      </c>
      <c r="K348" s="265" t="s">
        <v>1650</v>
      </c>
      <c r="L348" s="265"/>
      <c r="M348" s="265" t="s">
        <v>1826</v>
      </c>
    </row>
    <row r="349" spans="1:13" ht="11.25" customHeight="1">
      <c r="A349" s="59" t="s">
        <v>1876</v>
      </c>
      <c r="B349" s="59" t="s">
        <v>1877</v>
      </c>
      <c r="C349" s="59"/>
      <c r="D349" s="59" t="s">
        <v>443</v>
      </c>
      <c r="E349" s="59" t="s">
        <v>634</v>
      </c>
      <c r="F349" s="59" t="s">
        <v>1088</v>
      </c>
      <c r="G349" s="59" t="s">
        <v>1089</v>
      </c>
      <c r="H349" s="59"/>
      <c r="I349" s="59"/>
      <c r="J349" s="59"/>
      <c r="K349" s="59"/>
      <c r="L349" s="59"/>
      <c r="M349" s="59"/>
    </row>
    <row r="350" spans="1:13" ht="11.25" customHeight="1">
      <c r="A350" s="59" t="s">
        <v>1878</v>
      </c>
      <c r="B350" s="139" t="s">
        <v>1879</v>
      </c>
      <c r="C350" s="59">
        <v>1.7</v>
      </c>
      <c r="D350" s="59" t="s">
        <v>852</v>
      </c>
      <c r="E350" s="139" t="s">
        <v>853</v>
      </c>
      <c r="F350" s="59" t="s">
        <v>1880</v>
      </c>
      <c r="G350" s="139" t="s">
        <v>1881</v>
      </c>
      <c r="H350" s="59" t="s">
        <v>1882</v>
      </c>
      <c r="I350" s="139" t="s">
        <v>1883</v>
      </c>
      <c r="J350" s="59" t="s">
        <v>1338</v>
      </c>
      <c r="K350" s="139" t="s">
        <v>1395</v>
      </c>
      <c r="L350" s="59" t="s">
        <v>1884</v>
      </c>
      <c r="M350" s="59" t="s">
        <v>498</v>
      </c>
    </row>
    <row r="351" spans="1:13" ht="11.25" customHeight="1">
      <c r="A351" s="59" t="s">
        <v>1885</v>
      </c>
      <c r="B351" s="139" t="s">
        <v>1886</v>
      </c>
      <c r="C351" s="59"/>
      <c r="D351" s="59" t="s">
        <v>1887</v>
      </c>
      <c r="E351" s="139" t="s">
        <v>1888</v>
      </c>
      <c r="F351" s="59"/>
      <c r="G351" s="139"/>
      <c r="H351" s="59"/>
      <c r="I351" s="139"/>
      <c r="J351" s="59"/>
      <c r="K351" s="139"/>
      <c r="L351" s="59"/>
      <c r="M351" s="59"/>
    </row>
    <row r="352" spans="1:13" ht="11.25" customHeight="1">
      <c r="A352" s="59" t="s">
        <v>1889</v>
      </c>
      <c r="B352" s="139" t="s">
        <v>1890</v>
      </c>
      <c r="C352" s="59"/>
      <c r="D352" s="59" t="s">
        <v>1891</v>
      </c>
      <c r="E352" s="139" t="s">
        <v>1892</v>
      </c>
      <c r="F352" s="59"/>
      <c r="G352" s="139"/>
      <c r="H352" s="59"/>
      <c r="I352" s="139"/>
      <c r="J352" s="59"/>
      <c r="K352" s="139"/>
      <c r="L352" s="59"/>
      <c r="M352" s="59"/>
    </row>
    <row r="353" spans="1:13" ht="11.25" customHeight="1">
      <c r="A353" s="138" t="s">
        <v>1893</v>
      </c>
      <c r="B353" s="138" t="s">
        <v>1894</v>
      </c>
      <c r="C353" s="142"/>
      <c r="D353" s="142" t="s">
        <v>1164</v>
      </c>
      <c r="E353" s="142" t="s">
        <v>1895</v>
      </c>
      <c r="F353" s="142" t="s">
        <v>397</v>
      </c>
      <c r="G353" s="142" t="s">
        <v>646</v>
      </c>
      <c r="H353" s="138" t="s">
        <v>1868</v>
      </c>
      <c r="I353" s="138" t="s">
        <v>1896</v>
      </c>
      <c r="J353" s="138" t="s">
        <v>1897</v>
      </c>
      <c r="K353" s="138" t="s">
        <v>1898</v>
      </c>
      <c r="L353" s="138"/>
      <c r="M353" s="142"/>
    </row>
    <row r="354" spans="1:13" ht="11.25" customHeight="1">
      <c r="A354" s="59" t="s">
        <v>1899</v>
      </c>
      <c r="B354" s="139" t="s">
        <v>1900</v>
      </c>
      <c r="C354" s="59">
        <v>0</v>
      </c>
      <c r="D354" s="59" t="s">
        <v>329</v>
      </c>
      <c r="E354" s="139" t="s">
        <v>1901</v>
      </c>
      <c r="F354" s="59" t="s">
        <v>1902</v>
      </c>
      <c r="G354" s="139" t="s">
        <v>1903</v>
      </c>
      <c r="H354" s="59" t="s">
        <v>1904</v>
      </c>
      <c r="I354" s="139" t="s">
        <v>1905</v>
      </c>
      <c r="J354" s="59"/>
      <c r="K354" s="139"/>
      <c r="L354" s="59"/>
      <c r="M354" s="59"/>
    </row>
    <row r="355" spans="1:13" ht="11.25" customHeight="1">
      <c r="A355" s="59" t="s">
        <v>1906</v>
      </c>
      <c r="B355" s="59" t="s">
        <v>1907</v>
      </c>
      <c r="C355" s="59"/>
      <c r="D355" s="59" t="s">
        <v>1908</v>
      </c>
      <c r="E355" s="59" t="s">
        <v>1909</v>
      </c>
      <c r="F355" s="59"/>
      <c r="G355" s="59"/>
      <c r="H355" s="59"/>
      <c r="I355" s="59"/>
      <c r="J355" s="59"/>
      <c r="K355" s="59"/>
      <c r="L355" s="59"/>
      <c r="M355" s="59"/>
    </row>
    <row r="356" spans="1:13" ht="11.25" customHeight="1">
      <c r="A356" s="59" t="s">
        <v>1910</v>
      </c>
      <c r="B356" s="59" t="s">
        <v>1911</v>
      </c>
      <c r="C356" s="59"/>
      <c r="D356" s="59" t="s">
        <v>706</v>
      </c>
      <c r="E356" s="59" t="s">
        <v>707</v>
      </c>
      <c r="F356" s="59" t="s">
        <v>1912</v>
      </c>
      <c r="G356" s="59" t="s">
        <v>1913</v>
      </c>
      <c r="H356" s="59" t="s">
        <v>1914</v>
      </c>
      <c r="I356" s="59" t="s">
        <v>1915</v>
      </c>
      <c r="J356" s="59"/>
      <c r="K356" s="59"/>
      <c r="L356" s="59"/>
      <c r="M356" s="59"/>
    </row>
    <row r="357" spans="1:13" ht="11.25" customHeight="1">
      <c r="A357" s="138" t="s">
        <v>1916</v>
      </c>
      <c r="B357" s="138" t="s">
        <v>1917</v>
      </c>
      <c r="C357" s="142"/>
      <c r="D357" s="138" t="s">
        <v>1918</v>
      </c>
      <c r="E357" s="138" t="s">
        <v>1919</v>
      </c>
      <c r="F357" s="138" t="s">
        <v>288</v>
      </c>
      <c r="G357" s="138" t="s">
        <v>289</v>
      </c>
      <c r="H357" s="138" t="s">
        <v>647</v>
      </c>
      <c r="I357" s="138" t="s">
        <v>1920</v>
      </c>
      <c r="J357" s="138" t="s">
        <v>1921</v>
      </c>
      <c r="K357" s="138" t="s">
        <v>1922</v>
      </c>
      <c r="L357" s="138"/>
      <c r="M357" s="142"/>
    </row>
    <row r="358" spans="1:13" ht="11.25" customHeight="1">
      <c r="A358" s="59" t="s">
        <v>1923</v>
      </c>
      <c r="B358" s="59" t="s">
        <v>1924</v>
      </c>
      <c r="C358" s="59">
        <v>7.62</v>
      </c>
      <c r="D358" s="59" t="s">
        <v>1525</v>
      </c>
      <c r="E358" s="59" t="s">
        <v>1526</v>
      </c>
      <c r="F358" s="59" t="s">
        <v>17</v>
      </c>
      <c r="G358" s="59" t="s">
        <v>1925</v>
      </c>
      <c r="H358" s="59" t="s">
        <v>288</v>
      </c>
      <c r="I358" s="59" t="s">
        <v>382</v>
      </c>
      <c r="J358" s="59" t="s">
        <v>397</v>
      </c>
      <c r="K358" s="59" t="s">
        <v>549</v>
      </c>
      <c r="L358" s="59" t="s">
        <v>1641</v>
      </c>
      <c r="M358" s="59" t="s">
        <v>384</v>
      </c>
    </row>
    <row r="359" spans="1:13" ht="11.25" customHeight="1">
      <c r="A359" s="59" t="s">
        <v>1450</v>
      </c>
      <c r="B359" s="139" t="s">
        <v>1451</v>
      </c>
      <c r="C359" s="59">
        <v>18.3</v>
      </c>
      <c r="D359" s="59" t="s">
        <v>1137</v>
      </c>
      <c r="E359" s="139" t="s">
        <v>1138</v>
      </c>
      <c r="F359" s="59" t="s">
        <v>1926</v>
      </c>
      <c r="G359" s="139" t="s">
        <v>1927</v>
      </c>
      <c r="H359" s="59" t="s">
        <v>446</v>
      </c>
      <c r="I359" s="139" t="s">
        <v>447</v>
      </c>
      <c r="J359" s="59" t="s">
        <v>1088</v>
      </c>
      <c r="K359" s="139" t="s">
        <v>1139</v>
      </c>
      <c r="L359" s="59" t="s">
        <v>1250</v>
      </c>
      <c r="M359" s="59"/>
    </row>
    <row r="360" spans="1:13" ht="11.25" customHeight="1">
      <c r="A360" s="59" t="s">
        <v>1928</v>
      </c>
      <c r="B360" s="59" t="s">
        <v>1929</v>
      </c>
      <c r="C360" s="59">
        <v>1.72</v>
      </c>
      <c r="D360" s="59" t="s">
        <v>1930</v>
      </c>
      <c r="E360" s="59" t="s">
        <v>1931</v>
      </c>
      <c r="F360" s="59" t="s">
        <v>17</v>
      </c>
      <c r="G360" s="59" t="s">
        <v>285</v>
      </c>
      <c r="H360" s="59" t="s">
        <v>1932</v>
      </c>
      <c r="I360" s="59" t="s">
        <v>1933</v>
      </c>
      <c r="J360" s="59" t="s">
        <v>478</v>
      </c>
      <c r="K360" s="59" t="s">
        <v>479</v>
      </c>
      <c r="L360" s="59" t="s">
        <v>338</v>
      </c>
      <c r="M360" s="59" t="s">
        <v>555</v>
      </c>
    </row>
    <row r="361" spans="1:13" ht="11.25" customHeight="1">
      <c r="A361" s="59" t="s">
        <v>512</v>
      </c>
      <c r="B361" s="139" t="s">
        <v>513</v>
      </c>
      <c r="C361" s="59"/>
      <c r="D361" s="59" t="s">
        <v>327</v>
      </c>
      <c r="E361" s="139" t="s">
        <v>328</v>
      </c>
      <c r="F361" s="59"/>
      <c r="G361" s="139"/>
      <c r="H361" s="59"/>
      <c r="I361" s="139"/>
      <c r="J361" s="59"/>
      <c r="K361" s="139"/>
      <c r="L361" s="59"/>
      <c r="M361" s="59"/>
    </row>
    <row r="362" spans="1:13" ht="11.25" customHeight="1">
      <c r="A362" s="264" t="s">
        <v>1934</v>
      </c>
      <c r="B362" s="265" t="s">
        <v>1769</v>
      </c>
      <c r="C362" s="267"/>
      <c r="D362" s="265" t="s">
        <v>1164</v>
      </c>
      <c r="E362" s="265" t="s">
        <v>1165</v>
      </c>
      <c r="F362" s="265" t="s">
        <v>397</v>
      </c>
      <c r="G362" s="265" t="s">
        <v>646</v>
      </c>
      <c r="H362" s="267"/>
      <c r="I362" s="267"/>
      <c r="J362" s="267"/>
      <c r="K362" s="267"/>
      <c r="L362" s="267"/>
      <c r="M362" s="267"/>
    </row>
    <row r="363" spans="1:13" ht="11.25" customHeight="1">
      <c r="A363" s="138" t="s">
        <v>1935</v>
      </c>
      <c r="B363" s="138" t="s">
        <v>1936</v>
      </c>
      <c r="C363" s="142"/>
      <c r="D363" s="138" t="s">
        <v>1164</v>
      </c>
      <c r="E363" s="138" t="s">
        <v>1165</v>
      </c>
      <c r="F363" s="138" t="s">
        <v>1868</v>
      </c>
      <c r="G363" s="138" t="s">
        <v>1896</v>
      </c>
      <c r="H363" s="138" t="s">
        <v>1937</v>
      </c>
      <c r="I363" s="138" t="s">
        <v>1938</v>
      </c>
      <c r="J363" s="138" t="s">
        <v>1939</v>
      </c>
      <c r="K363" s="138" t="s">
        <v>1940</v>
      </c>
      <c r="L363" s="138"/>
      <c r="M363" s="142"/>
    </row>
    <row r="364" spans="1:13" ht="11.25" customHeight="1">
      <c r="A364" s="138" t="s">
        <v>1941</v>
      </c>
      <c r="B364" s="138" t="s">
        <v>1942</v>
      </c>
      <c r="C364" s="142"/>
      <c r="D364" s="138" t="s">
        <v>1164</v>
      </c>
      <c r="E364" s="138" t="s">
        <v>1165</v>
      </c>
      <c r="F364" s="141" t="s">
        <v>790</v>
      </c>
      <c r="G364" s="138" t="s">
        <v>1943</v>
      </c>
      <c r="H364" s="138" t="s">
        <v>1515</v>
      </c>
      <c r="I364" s="138" t="s">
        <v>1516</v>
      </c>
      <c r="J364" s="138" t="s">
        <v>1868</v>
      </c>
      <c r="K364" s="138" t="s">
        <v>1896</v>
      </c>
      <c r="L364" s="138"/>
      <c r="M364" s="138"/>
    </row>
    <row r="365" spans="1:13" ht="11.25" customHeight="1">
      <c r="A365" s="59" t="s">
        <v>1768</v>
      </c>
      <c r="B365" s="139" t="s">
        <v>1769</v>
      </c>
      <c r="C365" s="59">
        <v>6.4</v>
      </c>
      <c r="D365" s="59" t="s">
        <v>1164</v>
      </c>
      <c r="E365" s="139" t="s">
        <v>1895</v>
      </c>
      <c r="F365" s="59" t="s">
        <v>397</v>
      </c>
      <c r="G365" s="139" t="s">
        <v>646</v>
      </c>
      <c r="H365" s="59" t="s">
        <v>1868</v>
      </c>
      <c r="I365" s="139" t="s">
        <v>1944</v>
      </c>
      <c r="J365" s="59" t="s">
        <v>1945</v>
      </c>
      <c r="K365" s="139" t="s">
        <v>1946</v>
      </c>
      <c r="L365" s="59"/>
      <c r="M365" s="59"/>
    </row>
    <row r="366" spans="1:13" s="146" customFormat="1" ht="11.25" customHeight="1">
      <c r="A366" s="415" t="s">
        <v>6547</v>
      </c>
      <c r="B366" s="415" t="s">
        <v>6491</v>
      </c>
      <c r="C366" s="414"/>
      <c r="D366" s="415" t="s">
        <v>990</v>
      </c>
      <c r="E366" s="415" t="s">
        <v>2069</v>
      </c>
      <c r="F366" s="415" t="s">
        <v>17</v>
      </c>
      <c r="G366" s="415" t="s">
        <v>801</v>
      </c>
      <c r="H366" s="415" t="s">
        <v>547</v>
      </c>
      <c r="I366" s="415" t="s">
        <v>548</v>
      </c>
      <c r="J366" s="415" t="s">
        <v>6569</v>
      </c>
      <c r="K366" s="415" t="s">
        <v>681</v>
      </c>
      <c r="L366" s="265"/>
      <c r="M366" s="624" t="s">
        <v>6492</v>
      </c>
    </row>
    <row r="367" spans="1:13" ht="11.25" customHeight="1">
      <c r="A367" s="138" t="s">
        <v>1918</v>
      </c>
      <c r="B367" s="138" t="s">
        <v>1919</v>
      </c>
      <c r="C367" s="142"/>
      <c r="D367" s="138" t="s">
        <v>1947</v>
      </c>
      <c r="E367" s="138" t="s">
        <v>1948</v>
      </c>
      <c r="F367" s="142" t="s">
        <v>1926</v>
      </c>
      <c r="G367" s="142" t="s">
        <v>1949</v>
      </c>
      <c r="H367" s="138" t="s">
        <v>446</v>
      </c>
      <c r="I367" s="138" t="s">
        <v>447</v>
      </c>
      <c r="J367" s="138" t="s">
        <v>1088</v>
      </c>
      <c r="K367" s="138" t="s">
        <v>1089</v>
      </c>
      <c r="L367" s="138"/>
      <c r="M367" s="138"/>
    </row>
    <row r="368" spans="1:13" ht="11.25" customHeight="1">
      <c r="A368" s="59" t="s">
        <v>1950</v>
      </c>
      <c r="B368" s="59" t="s">
        <v>1951</v>
      </c>
      <c r="C368" s="59"/>
      <c r="D368" s="59" t="s">
        <v>17</v>
      </c>
      <c r="E368" s="59" t="s">
        <v>285</v>
      </c>
      <c r="F368" s="59" t="s">
        <v>206</v>
      </c>
      <c r="G368" s="59" t="s">
        <v>407</v>
      </c>
      <c r="H368" s="59" t="s">
        <v>286</v>
      </c>
      <c r="I368" s="59" t="s">
        <v>688</v>
      </c>
      <c r="J368" s="59" t="s">
        <v>1926</v>
      </c>
      <c r="K368" s="59" t="s">
        <v>1952</v>
      </c>
      <c r="L368" s="59"/>
      <c r="M368" s="59"/>
    </row>
    <row r="369" spans="1:13" ht="11.25" customHeight="1">
      <c r="A369" s="59" t="s">
        <v>1953</v>
      </c>
      <c r="B369" s="59" t="s">
        <v>1954</v>
      </c>
      <c r="C369" s="59">
        <v>3.4</v>
      </c>
      <c r="D369" s="59" t="s">
        <v>1164</v>
      </c>
      <c r="E369" s="59" t="s">
        <v>1895</v>
      </c>
      <c r="F369" s="59" t="s">
        <v>790</v>
      </c>
      <c r="G369" s="59" t="s">
        <v>1955</v>
      </c>
      <c r="H369" s="59" t="s">
        <v>1956</v>
      </c>
      <c r="I369" s="59" t="s">
        <v>1957</v>
      </c>
      <c r="J369" s="59" t="s">
        <v>1958</v>
      </c>
      <c r="K369" s="59" t="s">
        <v>1959</v>
      </c>
      <c r="L369" s="59"/>
      <c r="M369" s="59"/>
    </row>
    <row r="370" spans="1:13" ht="11.25" customHeight="1">
      <c r="A370" s="138" t="s">
        <v>1960</v>
      </c>
      <c r="B370" s="138" t="s">
        <v>1961</v>
      </c>
      <c r="C370" s="142"/>
      <c r="D370" s="142" t="s">
        <v>1164</v>
      </c>
      <c r="E370" s="142" t="s">
        <v>1895</v>
      </c>
      <c r="F370" s="141" t="s">
        <v>790</v>
      </c>
      <c r="G370" s="138" t="s">
        <v>1943</v>
      </c>
      <c r="H370" s="138" t="s">
        <v>1868</v>
      </c>
      <c r="I370" s="138" t="s">
        <v>1896</v>
      </c>
      <c r="J370" s="138" t="s">
        <v>1962</v>
      </c>
      <c r="K370" s="138" t="s">
        <v>1963</v>
      </c>
      <c r="L370" s="138"/>
      <c r="M370" s="142"/>
    </row>
    <row r="371" spans="1:13" ht="11.25" customHeight="1">
      <c r="A371" s="138" t="s">
        <v>1964</v>
      </c>
      <c r="B371" s="138" t="s">
        <v>1965</v>
      </c>
      <c r="C371" s="142"/>
      <c r="D371" s="138" t="s">
        <v>576</v>
      </c>
      <c r="E371" s="138" t="s">
        <v>577</v>
      </c>
      <c r="F371" s="138" t="s">
        <v>574</v>
      </c>
      <c r="G371" s="138" t="s">
        <v>1966</v>
      </c>
      <c r="H371" s="138" t="s">
        <v>665</v>
      </c>
      <c r="I371" s="138" t="s">
        <v>666</v>
      </c>
      <c r="J371" s="138" t="s">
        <v>1967</v>
      </c>
      <c r="K371" s="138" t="s">
        <v>1968</v>
      </c>
      <c r="L371" s="138"/>
      <c r="M371" s="142"/>
    </row>
    <row r="372" spans="1:13" ht="11.25" customHeight="1">
      <c r="A372" s="264" t="s">
        <v>1969</v>
      </c>
      <c r="B372" s="264" t="s">
        <v>1970</v>
      </c>
      <c r="C372" s="267"/>
      <c r="D372" s="264" t="s">
        <v>1525</v>
      </c>
      <c r="E372" s="264" t="s">
        <v>1526</v>
      </c>
      <c r="F372" s="264" t="s">
        <v>483</v>
      </c>
      <c r="G372" s="264" t="s">
        <v>484</v>
      </c>
      <c r="H372" s="264" t="s">
        <v>338</v>
      </c>
      <c r="I372" s="264" t="s">
        <v>682</v>
      </c>
      <c r="J372" s="264" t="s">
        <v>715</v>
      </c>
      <c r="K372" s="264" t="s">
        <v>716</v>
      </c>
      <c r="L372" s="264"/>
      <c r="M372" s="264" t="s">
        <v>1765</v>
      </c>
    </row>
    <row r="373" spans="1:13" ht="11.25" customHeight="1">
      <c r="A373" s="59" t="s">
        <v>1971</v>
      </c>
      <c r="B373" s="59" t="s">
        <v>1972</v>
      </c>
      <c r="C373" s="59"/>
      <c r="D373" s="59" t="s">
        <v>1525</v>
      </c>
      <c r="E373" s="59" t="s">
        <v>1526</v>
      </c>
      <c r="F373" s="59" t="s">
        <v>483</v>
      </c>
      <c r="G373" s="59" t="s">
        <v>484</v>
      </c>
      <c r="H373" s="59" t="s">
        <v>658</v>
      </c>
      <c r="I373" s="59" t="s">
        <v>659</v>
      </c>
      <c r="J373" s="59" t="s">
        <v>397</v>
      </c>
      <c r="K373" s="59" t="s">
        <v>549</v>
      </c>
      <c r="L373" s="59"/>
      <c r="M373" s="59" t="s">
        <v>1973</v>
      </c>
    </row>
    <row r="374" spans="1:13" ht="11.25" customHeight="1">
      <c r="A374" s="138" t="s">
        <v>1974</v>
      </c>
      <c r="B374" s="138" t="s">
        <v>1975</v>
      </c>
      <c r="C374" s="142"/>
      <c r="D374" s="138" t="s">
        <v>1164</v>
      </c>
      <c r="E374" s="138" t="s">
        <v>1165</v>
      </c>
      <c r="F374" s="138" t="s">
        <v>369</v>
      </c>
      <c r="G374" s="138" t="s">
        <v>370</v>
      </c>
      <c r="H374" s="138" t="s">
        <v>1976</v>
      </c>
      <c r="I374" s="138" t="s">
        <v>1977</v>
      </c>
      <c r="J374" s="138" t="s">
        <v>1978</v>
      </c>
      <c r="K374" s="138" t="s">
        <v>1979</v>
      </c>
      <c r="L374" s="138"/>
      <c r="M374" s="138"/>
    </row>
    <row r="375" spans="1:13" ht="11.25" customHeight="1">
      <c r="A375" s="59" t="s">
        <v>1446</v>
      </c>
      <c r="B375" s="139" t="s">
        <v>1980</v>
      </c>
      <c r="C375" s="59">
        <v>0</v>
      </c>
      <c r="D375" s="59" t="s">
        <v>457</v>
      </c>
      <c r="E375" s="139" t="s">
        <v>1859</v>
      </c>
      <c r="F375" s="59" t="s">
        <v>342</v>
      </c>
      <c r="G375" s="139" t="s">
        <v>343</v>
      </c>
      <c r="H375" s="59" t="s">
        <v>1981</v>
      </c>
      <c r="I375" s="139" t="s">
        <v>1982</v>
      </c>
      <c r="J375" s="59" t="s">
        <v>1983</v>
      </c>
      <c r="K375" s="139" t="s">
        <v>1984</v>
      </c>
      <c r="L375" s="59"/>
      <c r="M375" s="59"/>
    </row>
    <row r="376" spans="1:13" ht="11.25" customHeight="1">
      <c r="A376" s="59" t="s">
        <v>1853</v>
      </c>
      <c r="B376" s="59" t="s">
        <v>1985</v>
      </c>
      <c r="C376" s="59"/>
      <c r="D376" s="59" t="s">
        <v>1164</v>
      </c>
      <c r="E376" s="59" t="s">
        <v>1165</v>
      </c>
      <c r="F376" s="59" t="s">
        <v>1164</v>
      </c>
      <c r="G376" s="59" t="s">
        <v>1165</v>
      </c>
      <c r="H376" s="59"/>
      <c r="I376" s="59"/>
      <c r="J376" s="59"/>
      <c r="K376" s="59"/>
      <c r="L376" s="59"/>
      <c r="M376" s="59"/>
    </row>
    <row r="377" spans="1:13" ht="11.25" customHeight="1">
      <c r="A377" s="138" t="s">
        <v>1986</v>
      </c>
      <c r="B377" s="138" t="s">
        <v>1987</v>
      </c>
      <c r="C377" s="142"/>
      <c r="D377" s="138" t="s">
        <v>1525</v>
      </c>
      <c r="E377" s="138" t="s">
        <v>1526</v>
      </c>
      <c r="F377" s="138" t="s">
        <v>1988</v>
      </c>
      <c r="G377" s="138" t="s">
        <v>1989</v>
      </c>
      <c r="H377" s="138" t="s">
        <v>531</v>
      </c>
      <c r="I377" s="138" t="s">
        <v>532</v>
      </c>
      <c r="J377" s="141" t="s">
        <v>691</v>
      </c>
      <c r="K377" s="138"/>
      <c r="L377" s="138"/>
      <c r="M377" s="138"/>
    </row>
    <row r="378" spans="1:13" ht="11.25" customHeight="1">
      <c r="A378" s="59" t="s">
        <v>1990</v>
      </c>
      <c r="B378" s="139" t="s">
        <v>1991</v>
      </c>
      <c r="C378" s="59">
        <v>2.71</v>
      </c>
      <c r="D378" s="59" t="s">
        <v>1525</v>
      </c>
      <c r="E378" s="139" t="s">
        <v>1849</v>
      </c>
      <c r="F378" s="59" t="s">
        <v>206</v>
      </c>
      <c r="G378" s="139" t="s">
        <v>337</v>
      </c>
      <c r="H378" s="59" t="s">
        <v>17</v>
      </c>
      <c r="I378" s="139" t="s">
        <v>275</v>
      </c>
      <c r="J378" s="59" t="s">
        <v>288</v>
      </c>
      <c r="K378" s="139" t="s">
        <v>1992</v>
      </c>
      <c r="L378" s="59" t="s">
        <v>397</v>
      </c>
      <c r="M378" s="59" t="s">
        <v>1748</v>
      </c>
    </row>
    <row r="379" spans="1:13" ht="11.25" customHeight="1">
      <c r="A379" s="264" t="s">
        <v>1993</v>
      </c>
      <c r="B379" s="265" t="s">
        <v>1994</v>
      </c>
      <c r="C379" s="267"/>
      <c r="D379" s="267" t="s">
        <v>1525</v>
      </c>
      <c r="E379" s="267" t="s">
        <v>1849</v>
      </c>
      <c r="F379" s="265" t="s">
        <v>547</v>
      </c>
      <c r="G379" s="265" t="s">
        <v>548</v>
      </c>
      <c r="H379" s="265" t="s">
        <v>378</v>
      </c>
      <c r="I379" s="265" t="s">
        <v>379</v>
      </c>
      <c r="J379" s="265" t="s">
        <v>662</v>
      </c>
      <c r="K379" s="265" t="s">
        <v>663</v>
      </c>
      <c r="L379" s="265"/>
      <c r="M379" s="265" t="s">
        <v>1646</v>
      </c>
    </row>
    <row r="380" spans="1:13" ht="11.25" customHeight="1">
      <c r="A380" s="59" t="s">
        <v>1525</v>
      </c>
      <c r="B380" s="139" t="s">
        <v>1849</v>
      </c>
      <c r="C380" s="59">
        <v>7.7</v>
      </c>
      <c r="D380" s="59" t="s">
        <v>1768</v>
      </c>
      <c r="E380" s="139" t="s">
        <v>1769</v>
      </c>
      <c r="F380" s="59" t="s">
        <v>531</v>
      </c>
      <c r="G380" s="139" t="s">
        <v>532</v>
      </c>
      <c r="H380" s="59" t="s">
        <v>1334</v>
      </c>
      <c r="I380" s="139" t="s">
        <v>1650</v>
      </c>
      <c r="J380" s="59" t="s">
        <v>1164</v>
      </c>
      <c r="K380" s="139" t="s">
        <v>1165</v>
      </c>
      <c r="L380" s="59" t="s">
        <v>790</v>
      </c>
      <c r="M380" s="59"/>
    </row>
    <row r="381" spans="1:13" ht="11.25" customHeight="1">
      <c r="A381" s="59" t="s">
        <v>1995</v>
      </c>
      <c r="B381" s="59" t="s">
        <v>1996</v>
      </c>
      <c r="C381" s="59"/>
      <c r="D381" s="59" t="s">
        <v>1525</v>
      </c>
      <c r="E381" s="59" t="s">
        <v>1849</v>
      </c>
      <c r="F381" s="59" t="s">
        <v>531</v>
      </c>
      <c r="G381" s="59" t="s">
        <v>532</v>
      </c>
      <c r="H381" s="59" t="s">
        <v>397</v>
      </c>
      <c r="I381" s="59" t="s">
        <v>549</v>
      </c>
      <c r="J381" s="59" t="s">
        <v>1997</v>
      </c>
      <c r="K381" s="59" t="s">
        <v>1998</v>
      </c>
      <c r="L381" s="59"/>
      <c r="M381" s="59" t="s">
        <v>1999</v>
      </c>
    </row>
    <row r="382" spans="1:13" s="146" customFormat="1" ht="11.25" customHeight="1">
      <c r="A382" s="59" t="s">
        <v>2000</v>
      </c>
      <c r="B382" s="59" t="s">
        <v>2001</v>
      </c>
      <c r="C382" s="59">
        <v>12.7</v>
      </c>
      <c r="D382" s="59" t="s">
        <v>1525</v>
      </c>
      <c r="E382" s="59" t="s">
        <v>1849</v>
      </c>
      <c r="F382" s="59" t="s">
        <v>17</v>
      </c>
      <c r="G382" s="59" t="s">
        <v>1925</v>
      </c>
      <c r="H382" s="59" t="s">
        <v>531</v>
      </c>
      <c r="I382" s="59" t="s">
        <v>532</v>
      </c>
      <c r="J382" s="59" t="s">
        <v>397</v>
      </c>
      <c r="K382" s="59" t="s">
        <v>646</v>
      </c>
      <c r="L382" s="59" t="s">
        <v>1164</v>
      </c>
      <c r="M382" s="59" t="s">
        <v>1999</v>
      </c>
    </row>
    <row r="383" spans="1:13" ht="11.25" customHeight="1">
      <c r="A383" s="264" t="s">
        <v>2002</v>
      </c>
      <c r="B383" s="265" t="s">
        <v>2003</v>
      </c>
      <c r="C383" s="267"/>
      <c r="D383" s="265" t="s">
        <v>1525</v>
      </c>
      <c r="E383" s="265" t="s">
        <v>1849</v>
      </c>
      <c r="F383" s="265" t="s">
        <v>531</v>
      </c>
      <c r="G383" s="265" t="s">
        <v>532</v>
      </c>
      <c r="H383" s="265" t="s">
        <v>1934</v>
      </c>
      <c r="I383" s="265" t="s">
        <v>1769</v>
      </c>
      <c r="J383" s="265" t="s">
        <v>531</v>
      </c>
      <c r="K383" s="265" t="s">
        <v>532</v>
      </c>
      <c r="L383" s="265"/>
      <c r="M383" s="265" t="s">
        <v>1999</v>
      </c>
    </row>
    <row r="384" spans="1:13" ht="11.25" customHeight="1">
      <c r="A384" s="59" t="s">
        <v>2004</v>
      </c>
      <c r="B384" s="59" t="s">
        <v>2005</v>
      </c>
      <c r="C384" s="59"/>
      <c r="D384" s="59" t="s">
        <v>443</v>
      </c>
      <c r="E384" s="59" t="s">
        <v>634</v>
      </c>
      <c r="F384" s="59" t="s">
        <v>1528</v>
      </c>
      <c r="G384" s="59" t="s">
        <v>2006</v>
      </c>
      <c r="H384" s="59"/>
      <c r="I384" s="59"/>
      <c r="J384" s="59"/>
      <c r="K384" s="59"/>
      <c r="L384" s="59"/>
      <c r="M384" s="59"/>
    </row>
    <row r="385" spans="1:13" ht="11.25" customHeight="1">
      <c r="A385" s="59" t="s">
        <v>2007</v>
      </c>
      <c r="B385" s="59" t="s">
        <v>2008</v>
      </c>
      <c r="C385" s="59"/>
      <c r="D385" s="59" t="s">
        <v>1032</v>
      </c>
      <c r="E385" s="59" t="s">
        <v>1033</v>
      </c>
      <c r="F385" s="59" t="s">
        <v>322</v>
      </c>
      <c r="G385" s="59" t="s">
        <v>323</v>
      </c>
      <c r="H385" s="59"/>
      <c r="I385" s="59"/>
      <c r="J385" s="59"/>
      <c r="K385" s="59"/>
      <c r="L385" s="59"/>
      <c r="M385" s="59"/>
    </row>
    <row r="386" spans="1:13" ht="11.25" customHeight="1">
      <c r="A386" s="59" t="s">
        <v>2009</v>
      </c>
      <c r="B386" s="59" t="s">
        <v>2010</v>
      </c>
      <c r="C386" s="59"/>
      <c r="D386" s="59" t="s">
        <v>1258</v>
      </c>
      <c r="E386" s="59" t="s">
        <v>1725</v>
      </c>
      <c r="F386" s="59" t="s">
        <v>312</v>
      </c>
      <c r="G386" s="59" t="s">
        <v>2011</v>
      </c>
      <c r="H386" s="59" t="s">
        <v>1348</v>
      </c>
      <c r="I386" s="59" t="s">
        <v>1349</v>
      </c>
      <c r="J386" s="59" t="s">
        <v>2004</v>
      </c>
      <c r="K386" s="59" t="s">
        <v>2012</v>
      </c>
      <c r="L386" s="59"/>
      <c r="M386" s="59"/>
    </row>
    <row r="387" spans="1:13" ht="11.25" customHeight="1">
      <c r="A387" s="59" t="s">
        <v>2013</v>
      </c>
      <c r="B387" s="139" t="s">
        <v>2014</v>
      </c>
      <c r="C387" s="59"/>
      <c r="D387" s="59" t="s">
        <v>1100</v>
      </c>
      <c r="E387" s="139" t="s">
        <v>1361</v>
      </c>
      <c r="F387" s="59" t="s">
        <v>725</v>
      </c>
      <c r="G387" s="139" t="s">
        <v>726</v>
      </c>
      <c r="H387" s="59" t="s">
        <v>1528</v>
      </c>
      <c r="I387" s="139" t="s">
        <v>2006</v>
      </c>
      <c r="J387" s="59" t="s">
        <v>1092</v>
      </c>
      <c r="K387" s="139" t="s">
        <v>1093</v>
      </c>
      <c r="L387" s="59"/>
      <c r="M387" s="59"/>
    </row>
    <row r="388" spans="1:13" ht="11.25" customHeight="1">
      <c r="A388" s="59" t="s">
        <v>2015</v>
      </c>
      <c r="B388" s="59" t="s">
        <v>2016</v>
      </c>
      <c r="C388" s="59"/>
      <c r="D388" s="59" t="s">
        <v>17</v>
      </c>
      <c r="E388" s="59" t="s">
        <v>1925</v>
      </c>
      <c r="F388" s="59" t="s">
        <v>531</v>
      </c>
      <c r="G388" s="59" t="s">
        <v>532</v>
      </c>
      <c r="H388" s="59" t="s">
        <v>397</v>
      </c>
      <c r="I388" s="59" t="s">
        <v>549</v>
      </c>
      <c r="J388" s="59" t="s">
        <v>1625</v>
      </c>
      <c r="K388" s="59" t="s">
        <v>1626</v>
      </c>
      <c r="L388" s="59"/>
      <c r="M388" s="59"/>
    </row>
    <row r="389" spans="1:13" ht="11.25" customHeight="1">
      <c r="A389" s="138" t="s">
        <v>2017</v>
      </c>
      <c r="B389" s="138" t="s">
        <v>2018</v>
      </c>
      <c r="C389" s="142"/>
      <c r="D389" s="138" t="s">
        <v>483</v>
      </c>
      <c r="E389" s="138" t="s">
        <v>484</v>
      </c>
      <c r="F389" s="138" t="s">
        <v>397</v>
      </c>
      <c r="G389" s="138" t="s">
        <v>549</v>
      </c>
      <c r="H389" s="138" t="s">
        <v>1714</v>
      </c>
      <c r="I389" s="138" t="s">
        <v>1715</v>
      </c>
      <c r="J389" s="138" t="s">
        <v>1334</v>
      </c>
      <c r="K389" s="138" t="s">
        <v>1713</v>
      </c>
      <c r="L389" s="138"/>
      <c r="M389" s="142"/>
    </row>
    <row r="390" spans="1:13" ht="11.25" customHeight="1">
      <c r="A390" s="138" t="s">
        <v>2019</v>
      </c>
      <c r="B390" s="138" t="s">
        <v>2020</v>
      </c>
      <c r="C390" s="142"/>
      <c r="D390" s="138" t="s">
        <v>531</v>
      </c>
      <c r="E390" s="138" t="s">
        <v>532</v>
      </c>
      <c r="F390" s="138" t="s">
        <v>397</v>
      </c>
      <c r="G390" s="138" t="s">
        <v>549</v>
      </c>
      <c r="H390" s="138" t="s">
        <v>537</v>
      </c>
      <c r="I390" s="138" t="s">
        <v>1716</v>
      </c>
      <c r="J390" s="138" t="s">
        <v>2021</v>
      </c>
      <c r="K390" s="138" t="s">
        <v>2022</v>
      </c>
      <c r="L390" s="138"/>
      <c r="M390" s="142"/>
    </row>
    <row r="391" spans="1:13" ht="11.25" customHeight="1">
      <c r="A391" s="59" t="s">
        <v>2023</v>
      </c>
      <c r="B391" s="59" t="s">
        <v>2024</v>
      </c>
      <c r="C391" s="59"/>
      <c r="D391" s="59" t="s">
        <v>1377</v>
      </c>
      <c r="E391" s="59" t="s">
        <v>2025</v>
      </c>
      <c r="F391" s="59" t="s">
        <v>397</v>
      </c>
      <c r="G391" s="59" t="s">
        <v>646</v>
      </c>
      <c r="H391" s="59" t="s">
        <v>288</v>
      </c>
      <c r="I391" s="59" t="s">
        <v>382</v>
      </c>
      <c r="J391" s="59" t="s">
        <v>1714</v>
      </c>
      <c r="K391" s="59" t="s">
        <v>2026</v>
      </c>
      <c r="L391" s="59"/>
      <c r="M391" s="59"/>
    </row>
    <row r="392" spans="1:13" ht="11.25" customHeight="1">
      <c r="A392" s="59" t="s">
        <v>2027</v>
      </c>
      <c r="B392" s="59" t="s">
        <v>2028</v>
      </c>
      <c r="C392" s="59"/>
      <c r="D392" s="59" t="s">
        <v>531</v>
      </c>
      <c r="E392" s="59" t="s">
        <v>532</v>
      </c>
      <c r="F392" s="59" t="s">
        <v>397</v>
      </c>
      <c r="G392" s="59" t="s">
        <v>646</v>
      </c>
      <c r="H392" s="59" t="s">
        <v>288</v>
      </c>
      <c r="I392" s="59" t="s">
        <v>382</v>
      </c>
      <c r="J392" s="59" t="s">
        <v>1164</v>
      </c>
      <c r="K392" s="59" t="s">
        <v>1165</v>
      </c>
      <c r="L392" s="59" t="s">
        <v>2029</v>
      </c>
      <c r="M392" s="59"/>
    </row>
    <row r="393" spans="1:13" ht="11.25" customHeight="1">
      <c r="A393" s="59" t="s">
        <v>2030</v>
      </c>
      <c r="B393" s="59" t="s">
        <v>2031</v>
      </c>
      <c r="C393" s="59"/>
      <c r="D393" s="59">
        <v>111110101</v>
      </c>
      <c r="E393" s="59" t="s">
        <v>2032</v>
      </c>
      <c r="F393" s="59"/>
      <c r="G393" s="59"/>
      <c r="H393" s="59"/>
      <c r="I393" s="59"/>
      <c r="J393" s="59"/>
      <c r="K393" s="59"/>
      <c r="L393" s="59"/>
      <c r="M393" s="59" t="s">
        <v>2033</v>
      </c>
    </row>
    <row r="394" spans="1:13" s="404" customFormat="1" ht="11.25" customHeight="1">
      <c r="A394" s="59" t="s">
        <v>2034</v>
      </c>
      <c r="B394" s="59" t="s">
        <v>2035</v>
      </c>
      <c r="C394" s="59"/>
      <c r="D394" s="59" t="s">
        <v>2036</v>
      </c>
      <c r="E394" s="59" t="s">
        <v>2037</v>
      </c>
      <c r="F394" s="59"/>
      <c r="G394" s="59"/>
      <c r="H394" s="59"/>
      <c r="I394" s="59"/>
      <c r="J394" s="59"/>
      <c r="K394" s="59"/>
      <c r="L394" s="59"/>
      <c r="M394" s="59"/>
    </row>
    <row r="395" spans="1:13" ht="11.25" customHeight="1">
      <c r="A395" s="59" t="s">
        <v>531</v>
      </c>
      <c r="B395" s="139" t="s">
        <v>532</v>
      </c>
      <c r="C395" s="59">
        <v>0.5</v>
      </c>
      <c r="D395" s="59" t="s">
        <v>288</v>
      </c>
      <c r="E395" s="139" t="s">
        <v>382</v>
      </c>
      <c r="F395" s="59" t="s">
        <v>1714</v>
      </c>
      <c r="G395" s="139" t="s">
        <v>2026</v>
      </c>
      <c r="H395" s="59" t="s">
        <v>2038</v>
      </c>
      <c r="I395" s="139" t="s">
        <v>2039</v>
      </c>
      <c r="J395" s="59" t="s">
        <v>2040</v>
      </c>
      <c r="K395" s="139" t="s">
        <v>2041</v>
      </c>
      <c r="L395" s="59"/>
      <c r="M395" s="59"/>
    </row>
    <row r="396" spans="1:13" ht="11.25" customHeight="1">
      <c r="A396" s="138" t="s">
        <v>2042</v>
      </c>
      <c r="B396" s="138" t="s">
        <v>2043</v>
      </c>
      <c r="C396" s="142"/>
      <c r="D396" s="138" t="s">
        <v>531</v>
      </c>
      <c r="E396" s="138" t="s">
        <v>532</v>
      </c>
      <c r="F396" s="138" t="s">
        <v>397</v>
      </c>
      <c r="G396" s="138" t="s">
        <v>549</v>
      </c>
      <c r="H396" s="138" t="s">
        <v>2044</v>
      </c>
      <c r="I396" s="138" t="s">
        <v>2045</v>
      </c>
      <c r="J396" s="138" t="s">
        <v>2046</v>
      </c>
      <c r="K396" s="138" t="s">
        <v>2047</v>
      </c>
      <c r="L396" s="138"/>
      <c r="M396" s="138"/>
    </row>
    <row r="397" spans="1:13" ht="11.25" customHeight="1">
      <c r="A397" s="138" t="s">
        <v>2048</v>
      </c>
      <c r="B397" s="142" t="s">
        <v>2049</v>
      </c>
      <c r="C397" s="142">
        <v>0</v>
      </c>
      <c r="D397" s="138" t="s">
        <v>1528</v>
      </c>
      <c r="E397" s="138" t="s">
        <v>1529</v>
      </c>
      <c r="F397" s="138" t="s">
        <v>1072</v>
      </c>
      <c r="G397" s="138" t="s">
        <v>1073</v>
      </c>
      <c r="H397" s="142"/>
      <c r="I397" s="142"/>
      <c r="J397" s="142"/>
      <c r="K397" s="142"/>
      <c r="L397" s="142"/>
      <c r="M397" s="142"/>
    </row>
    <row r="398" spans="1:13" ht="11.25" customHeight="1">
      <c r="A398" s="138" t="s">
        <v>2050</v>
      </c>
      <c r="B398" s="138" t="s">
        <v>2051</v>
      </c>
      <c r="C398" s="142"/>
      <c r="D398" s="138" t="s">
        <v>2052</v>
      </c>
      <c r="E398" s="138" t="s">
        <v>2053</v>
      </c>
      <c r="F398" s="138" t="s">
        <v>397</v>
      </c>
      <c r="G398" s="138" t="s">
        <v>398</v>
      </c>
      <c r="H398" s="138" t="s">
        <v>894</v>
      </c>
      <c r="I398" s="138" t="s">
        <v>895</v>
      </c>
      <c r="J398" s="141" t="s">
        <v>691</v>
      </c>
      <c r="K398" s="138"/>
      <c r="L398" s="138"/>
      <c r="M398" s="138"/>
    </row>
    <row r="399" spans="1:13" ht="11.25" customHeight="1">
      <c r="A399" s="59" t="s">
        <v>2052</v>
      </c>
      <c r="B399" s="139" t="s">
        <v>2053</v>
      </c>
      <c r="C399" s="59">
        <v>3.6</v>
      </c>
      <c r="D399" s="59" t="s">
        <v>531</v>
      </c>
      <c r="E399" s="139" t="s">
        <v>532</v>
      </c>
      <c r="F399" s="59" t="s">
        <v>1334</v>
      </c>
      <c r="G399" s="139" t="s">
        <v>1335</v>
      </c>
      <c r="H399" s="59" t="s">
        <v>1714</v>
      </c>
      <c r="I399" s="139" t="s">
        <v>1715</v>
      </c>
      <c r="J399" s="59" t="s">
        <v>647</v>
      </c>
      <c r="K399" s="139" t="s">
        <v>1920</v>
      </c>
      <c r="L399" s="59" t="s">
        <v>691</v>
      </c>
      <c r="M399" s="59"/>
    </row>
    <row r="400" spans="1:13" ht="11.25" customHeight="1">
      <c r="A400" s="59" t="s">
        <v>2054</v>
      </c>
      <c r="B400" s="59" t="s">
        <v>2055</v>
      </c>
      <c r="C400" s="59"/>
      <c r="D400" s="59" t="s">
        <v>2056</v>
      </c>
      <c r="E400" s="59" t="s">
        <v>2057</v>
      </c>
      <c r="F400" s="59"/>
      <c r="G400" s="59"/>
      <c r="H400" s="59"/>
      <c r="I400" s="59"/>
      <c r="J400" s="59"/>
      <c r="K400" s="59"/>
      <c r="L400" s="59"/>
      <c r="M400" s="59"/>
    </row>
    <row r="401" spans="1:13" ht="11.25" customHeight="1">
      <c r="A401" s="143" t="s">
        <v>2058</v>
      </c>
      <c r="B401" s="143" t="s">
        <v>2059</v>
      </c>
      <c r="C401" s="143"/>
      <c r="D401" s="143" t="s">
        <v>2060</v>
      </c>
      <c r="E401" s="143" t="s">
        <v>2061</v>
      </c>
      <c r="F401" s="143" t="s">
        <v>1536</v>
      </c>
      <c r="G401" s="143" t="s">
        <v>2062</v>
      </c>
      <c r="H401" s="143"/>
      <c r="I401" s="143"/>
      <c r="J401" s="143"/>
      <c r="K401" s="143"/>
      <c r="L401" s="143"/>
      <c r="M401" s="143"/>
    </row>
    <row r="402" spans="1:13" ht="11.25" customHeight="1">
      <c r="A402" s="138" t="s">
        <v>2063</v>
      </c>
      <c r="B402" s="138" t="s">
        <v>2064</v>
      </c>
      <c r="C402" s="142"/>
      <c r="D402" s="138" t="s">
        <v>1377</v>
      </c>
      <c r="E402" s="138" t="s">
        <v>2025</v>
      </c>
      <c r="F402" s="138" t="s">
        <v>206</v>
      </c>
      <c r="G402" s="138" t="s">
        <v>407</v>
      </c>
      <c r="H402" s="138" t="s">
        <v>196</v>
      </c>
      <c r="I402" s="138" t="s">
        <v>408</v>
      </c>
      <c r="J402" s="138" t="s">
        <v>409</v>
      </c>
      <c r="K402" s="138" t="s">
        <v>410</v>
      </c>
      <c r="L402" s="138"/>
      <c r="M402" s="142"/>
    </row>
    <row r="403" spans="1:13" ht="11.25" customHeight="1">
      <c r="A403" s="143" t="s">
        <v>1891</v>
      </c>
      <c r="B403" s="143" t="s">
        <v>1892</v>
      </c>
      <c r="C403" s="143"/>
      <c r="D403" s="143" t="s">
        <v>2065</v>
      </c>
      <c r="E403" s="143" t="s">
        <v>2066</v>
      </c>
      <c r="F403" s="143"/>
      <c r="G403" s="143"/>
      <c r="H403" s="143"/>
      <c r="I403" s="143"/>
      <c r="J403" s="143"/>
      <c r="K403" s="143"/>
      <c r="L403" s="143"/>
      <c r="M403" s="143"/>
    </row>
    <row r="404" spans="1:13" s="405" customFormat="1" ht="11.25" customHeight="1">
      <c r="A404" s="59" t="s">
        <v>2067</v>
      </c>
      <c r="B404" s="59" t="s">
        <v>2068</v>
      </c>
      <c r="C404" s="59"/>
      <c r="D404" s="59" t="s">
        <v>990</v>
      </c>
      <c r="E404" s="59" t="s">
        <v>2069</v>
      </c>
      <c r="F404" s="59" t="s">
        <v>1735</v>
      </c>
      <c r="G404" s="59" t="s">
        <v>1736</v>
      </c>
      <c r="H404" s="59" t="s">
        <v>1137</v>
      </c>
      <c r="I404" s="59" t="s">
        <v>1138</v>
      </c>
      <c r="J404" s="59" t="s">
        <v>631</v>
      </c>
      <c r="K404" s="59" t="s">
        <v>714</v>
      </c>
      <c r="L404" s="59" t="s">
        <v>1088</v>
      </c>
      <c r="M404" s="59" t="s">
        <v>1748</v>
      </c>
    </row>
    <row r="405" spans="1:13" ht="11.25" customHeight="1">
      <c r="A405" s="59" t="s">
        <v>1377</v>
      </c>
      <c r="B405" s="139" t="s">
        <v>2025</v>
      </c>
      <c r="C405" s="59">
        <v>19.3</v>
      </c>
      <c r="D405" s="59" t="s">
        <v>1137</v>
      </c>
      <c r="E405" s="139" t="s">
        <v>1138</v>
      </c>
      <c r="F405" s="59" t="s">
        <v>715</v>
      </c>
      <c r="G405" s="139" t="s">
        <v>716</v>
      </c>
      <c r="H405" s="59" t="s">
        <v>631</v>
      </c>
      <c r="I405" s="139" t="s">
        <v>2070</v>
      </c>
      <c r="J405" s="59" t="s">
        <v>1088</v>
      </c>
      <c r="K405" s="139" t="s">
        <v>1089</v>
      </c>
      <c r="L405" s="59" t="s">
        <v>1250</v>
      </c>
      <c r="M405" s="59" t="s">
        <v>699</v>
      </c>
    </row>
    <row r="406" spans="1:13" ht="11.25" customHeight="1">
      <c r="A406" s="264" t="s">
        <v>2071</v>
      </c>
      <c r="B406" s="265" t="s">
        <v>2072</v>
      </c>
      <c r="C406" s="267"/>
      <c r="D406" s="265" t="s">
        <v>1700</v>
      </c>
      <c r="E406" s="265" t="s">
        <v>1705</v>
      </c>
      <c r="F406" s="265" t="s">
        <v>17</v>
      </c>
      <c r="G406" s="265" t="s">
        <v>275</v>
      </c>
      <c r="H406" s="265" t="s">
        <v>736</v>
      </c>
      <c r="I406" s="265" t="s">
        <v>785</v>
      </c>
      <c r="J406" s="264" t="s">
        <v>338</v>
      </c>
      <c r="K406" s="264" t="s">
        <v>339</v>
      </c>
      <c r="L406" s="264"/>
      <c r="M406" s="264" t="s">
        <v>993</v>
      </c>
    </row>
    <row r="407" spans="1:13" s="146" customFormat="1" ht="11.25" customHeight="1">
      <c r="A407" s="59" t="s">
        <v>2073</v>
      </c>
      <c r="B407" s="139" t="s">
        <v>2074</v>
      </c>
      <c r="C407" s="59"/>
      <c r="D407" s="59">
        <v>10014</v>
      </c>
      <c r="E407" s="139" t="s">
        <v>2075</v>
      </c>
      <c r="F407" s="59"/>
      <c r="G407" s="139"/>
      <c r="H407" s="59"/>
      <c r="I407" s="139"/>
      <c r="J407" s="59"/>
      <c r="K407" s="139"/>
      <c r="L407" s="59"/>
      <c r="M407" s="59"/>
    </row>
    <row r="408" spans="1:13" ht="11.25" customHeight="1">
      <c r="A408" s="59" t="s">
        <v>2076</v>
      </c>
      <c r="B408" s="59" t="s">
        <v>2077</v>
      </c>
      <c r="C408" s="59"/>
      <c r="D408" s="59" t="s">
        <v>17</v>
      </c>
      <c r="E408" s="59" t="s">
        <v>1925</v>
      </c>
      <c r="F408" s="59" t="s">
        <v>531</v>
      </c>
      <c r="G408" s="59" t="s">
        <v>532</v>
      </c>
      <c r="H408" s="59" t="s">
        <v>397</v>
      </c>
      <c r="I408" s="59" t="s">
        <v>549</v>
      </c>
      <c r="J408" s="59" t="s">
        <v>288</v>
      </c>
      <c r="K408" s="59" t="s">
        <v>382</v>
      </c>
      <c r="L408" s="59" t="s">
        <v>1629</v>
      </c>
      <c r="M408" s="59" t="s">
        <v>555</v>
      </c>
    </row>
    <row r="409" spans="1:13" ht="11.25" customHeight="1">
      <c r="A409" s="59" t="s">
        <v>1035</v>
      </c>
      <c r="B409" s="59" t="s">
        <v>1036</v>
      </c>
      <c r="C409" s="59"/>
      <c r="D409" s="59" t="s">
        <v>2078</v>
      </c>
      <c r="E409" s="59" t="s">
        <v>2079</v>
      </c>
      <c r="F409" s="59"/>
      <c r="G409" s="59"/>
      <c r="H409" s="59"/>
      <c r="I409" s="59"/>
      <c r="J409" s="59"/>
      <c r="K409" s="59"/>
      <c r="L409" s="59"/>
      <c r="M409" s="59"/>
    </row>
    <row r="410" spans="1:13" ht="11.25" customHeight="1">
      <c r="A410" s="59" t="s">
        <v>2080</v>
      </c>
      <c r="B410" s="59" t="s">
        <v>2081</v>
      </c>
      <c r="C410" s="59"/>
      <c r="D410" s="59" t="s">
        <v>443</v>
      </c>
      <c r="E410" s="59" t="s">
        <v>634</v>
      </c>
      <c r="F410" s="59" t="s">
        <v>2082</v>
      </c>
      <c r="G410" s="59" t="s">
        <v>2083</v>
      </c>
      <c r="H410" s="59"/>
      <c r="I410" s="59"/>
      <c r="J410" s="59"/>
      <c r="K410" s="59"/>
      <c r="L410" s="59"/>
      <c r="M410" s="59"/>
    </row>
    <row r="411" spans="1:13" s="146" customFormat="1" ht="11.25" customHeight="1">
      <c r="A411" s="59" t="s">
        <v>2084</v>
      </c>
      <c r="B411" s="59" t="s">
        <v>2085</v>
      </c>
      <c r="C411" s="59"/>
      <c r="D411" s="59" t="s">
        <v>644</v>
      </c>
      <c r="E411" s="59" t="s">
        <v>645</v>
      </c>
      <c r="F411" s="59" t="s">
        <v>531</v>
      </c>
      <c r="G411" s="59" t="s">
        <v>532</v>
      </c>
      <c r="H411" s="59" t="s">
        <v>397</v>
      </c>
      <c r="I411" s="59" t="s">
        <v>549</v>
      </c>
      <c r="J411" s="59" t="s">
        <v>288</v>
      </c>
      <c r="K411" s="59" t="s">
        <v>382</v>
      </c>
      <c r="L411" s="59" t="s">
        <v>1629</v>
      </c>
      <c r="M411" s="59" t="s">
        <v>555</v>
      </c>
    </row>
    <row r="412" spans="1:13" s="146" customFormat="1" ht="11.25" customHeight="1">
      <c r="A412" s="59" t="s">
        <v>2078</v>
      </c>
      <c r="B412" s="59" t="s">
        <v>2079</v>
      </c>
      <c r="C412" s="59"/>
      <c r="D412" s="59" t="s">
        <v>1072</v>
      </c>
      <c r="E412" s="59" t="s">
        <v>1073</v>
      </c>
      <c r="F412" s="59"/>
      <c r="G412" s="59"/>
      <c r="H412" s="59"/>
      <c r="I412" s="59"/>
      <c r="J412" s="59"/>
      <c r="K412" s="59"/>
      <c r="L412" s="59"/>
      <c r="M412" s="59"/>
    </row>
    <row r="413" spans="1:13" ht="11.25" customHeight="1">
      <c r="A413" s="143" t="s">
        <v>2086</v>
      </c>
      <c r="B413" s="143" t="s">
        <v>2087</v>
      </c>
      <c r="C413" s="143">
        <v>1.8</v>
      </c>
      <c r="D413" s="143" t="s">
        <v>990</v>
      </c>
      <c r="E413" s="143" t="s">
        <v>1157</v>
      </c>
      <c r="F413" s="143" t="s">
        <v>483</v>
      </c>
      <c r="G413" s="143" t="s">
        <v>484</v>
      </c>
      <c r="H413" s="143" t="s">
        <v>286</v>
      </c>
      <c r="I413" s="143" t="s">
        <v>287</v>
      </c>
      <c r="J413" s="143" t="s">
        <v>673</v>
      </c>
      <c r="K413" s="143" t="s">
        <v>1549</v>
      </c>
      <c r="L413" s="143" t="s">
        <v>2088</v>
      </c>
      <c r="M413" s="143"/>
    </row>
    <row r="414" spans="1:13" ht="11.25" customHeight="1">
      <c r="A414" s="59" t="s">
        <v>2089</v>
      </c>
      <c r="B414" s="139" t="s">
        <v>2090</v>
      </c>
      <c r="C414" s="59">
        <v>0</v>
      </c>
      <c r="D414" s="59" t="s">
        <v>446</v>
      </c>
      <c r="E414" s="139" t="s">
        <v>447</v>
      </c>
      <c r="F414" s="59" t="s">
        <v>450</v>
      </c>
      <c r="G414" s="139" t="s">
        <v>1267</v>
      </c>
      <c r="H414" s="59"/>
      <c r="I414" s="139"/>
      <c r="J414" s="59"/>
      <c r="K414" s="139"/>
      <c r="L414" s="59"/>
      <c r="M414" s="59"/>
    </row>
    <row r="415" spans="1:13" ht="11.25" customHeight="1">
      <c r="A415" s="59" t="s">
        <v>2091</v>
      </c>
      <c r="B415" s="59" t="s">
        <v>2092</v>
      </c>
      <c r="C415" s="59"/>
      <c r="D415" s="59" t="s">
        <v>446</v>
      </c>
      <c r="E415" s="59" t="s">
        <v>447</v>
      </c>
      <c r="F415" s="59" t="s">
        <v>1088</v>
      </c>
      <c r="G415" s="59" t="s">
        <v>1139</v>
      </c>
      <c r="H415" s="59" t="s">
        <v>1250</v>
      </c>
      <c r="I415" s="59" t="s">
        <v>1251</v>
      </c>
      <c r="J415" s="59"/>
      <c r="K415" s="59"/>
      <c r="L415" s="59"/>
      <c r="M415" s="59"/>
    </row>
    <row r="416" spans="1:13" ht="11.25" customHeight="1">
      <c r="A416" s="59" t="s">
        <v>2093</v>
      </c>
      <c r="B416" s="139" t="s">
        <v>2094</v>
      </c>
      <c r="C416" s="59"/>
      <c r="D416" s="59" t="s">
        <v>558</v>
      </c>
      <c r="E416" s="139" t="s">
        <v>559</v>
      </c>
      <c r="F416" s="59"/>
      <c r="G416" s="139"/>
      <c r="H416" s="59"/>
      <c r="I416" s="139"/>
      <c r="J416" s="59"/>
      <c r="K416" s="139"/>
      <c r="L416" s="59"/>
      <c r="M416" s="59"/>
    </row>
    <row r="417" spans="1:13" ht="11.25" customHeight="1">
      <c r="A417" s="59" t="s">
        <v>1661</v>
      </c>
      <c r="B417" s="139" t="s">
        <v>1662</v>
      </c>
      <c r="C417" s="59"/>
      <c r="D417" s="59" t="s">
        <v>446</v>
      </c>
      <c r="E417" s="139" t="s">
        <v>447</v>
      </c>
      <c r="F417" s="59" t="s">
        <v>1926</v>
      </c>
      <c r="G417" s="139" t="s">
        <v>1927</v>
      </c>
      <c r="H417" s="59" t="s">
        <v>450</v>
      </c>
      <c r="I417" s="139" t="s">
        <v>1267</v>
      </c>
      <c r="J417" s="59"/>
      <c r="K417" s="139"/>
      <c r="L417" s="59"/>
      <c r="M417" s="59"/>
    </row>
    <row r="418" spans="1:13" ht="11.25" customHeight="1">
      <c r="A418" s="59" t="s">
        <v>2095</v>
      </c>
      <c r="B418" s="139" t="s">
        <v>2096</v>
      </c>
      <c r="C418" s="59"/>
      <c r="D418" s="59" t="s">
        <v>2097</v>
      </c>
      <c r="E418" s="139" t="s">
        <v>2098</v>
      </c>
      <c r="F418" s="59"/>
      <c r="G418" s="139"/>
      <c r="H418" s="59"/>
      <c r="I418" s="139"/>
      <c r="J418" s="59"/>
      <c r="K418" s="139"/>
      <c r="L418" s="59"/>
      <c r="M418" s="59"/>
    </row>
    <row r="419" spans="1:13" s="146" customFormat="1" ht="11.25" customHeight="1">
      <c r="A419" s="59" t="s">
        <v>2099</v>
      </c>
      <c r="B419" s="59" t="s">
        <v>2100</v>
      </c>
      <c r="C419" s="59"/>
      <c r="D419" s="59" t="s">
        <v>483</v>
      </c>
      <c r="E419" s="59" t="s">
        <v>484</v>
      </c>
      <c r="F419" s="59" t="s">
        <v>2101</v>
      </c>
      <c r="G419" s="59" t="s">
        <v>2102</v>
      </c>
      <c r="H419" s="59" t="s">
        <v>2103</v>
      </c>
      <c r="I419" s="59" t="s">
        <v>2104</v>
      </c>
      <c r="J419" s="59" t="s">
        <v>2105</v>
      </c>
      <c r="K419" s="59" t="s">
        <v>2106</v>
      </c>
      <c r="L419" s="59"/>
      <c r="M419" s="59"/>
    </row>
    <row r="420" spans="1:13" ht="11.25" customHeight="1">
      <c r="A420" s="59" t="s">
        <v>2107</v>
      </c>
      <c r="B420" s="59" t="s">
        <v>2108</v>
      </c>
      <c r="C420" s="59"/>
      <c r="D420" s="59">
        <v>12062703</v>
      </c>
      <c r="E420" s="59"/>
      <c r="F420" s="59"/>
      <c r="G420" s="59"/>
      <c r="H420" s="59"/>
      <c r="I420" s="59"/>
      <c r="J420" s="59"/>
      <c r="K420" s="59"/>
      <c r="L420" s="59"/>
      <c r="M420" s="59"/>
    </row>
    <row r="421" spans="1:13" ht="11.25" customHeight="1">
      <c r="A421" s="59" t="s">
        <v>2109</v>
      </c>
      <c r="B421" s="139" t="s">
        <v>2110</v>
      </c>
      <c r="C421" s="59"/>
      <c r="D421" s="59" t="s">
        <v>2111</v>
      </c>
      <c r="E421" s="139" t="s">
        <v>2112</v>
      </c>
      <c r="F421" s="59" t="s">
        <v>2113</v>
      </c>
      <c r="G421" s="139" t="s">
        <v>2114</v>
      </c>
      <c r="H421" s="59" t="s">
        <v>2115</v>
      </c>
      <c r="I421" s="139" t="s">
        <v>2116</v>
      </c>
      <c r="J421" s="59"/>
      <c r="K421" s="139"/>
      <c r="L421" s="59"/>
      <c r="M421" s="59"/>
    </row>
    <row r="422" spans="1:13" s="146" customFormat="1" ht="11.25" customHeight="1">
      <c r="A422" s="59" t="s">
        <v>1011</v>
      </c>
      <c r="B422" s="59" t="s">
        <v>1012</v>
      </c>
      <c r="C422" s="59"/>
      <c r="D422" s="59" t="s">
        <v>2117</v>
      </c>
      <c r="E422" s="59" t="s">
        <v>2118</v>
      </c>
      <c r="F422" s="59" t="s">
        <v>2119</v>
      </c>
      <c r="G422" s="59" t="s">
        <v>2120</v>
      </c>
      <c r="H422" s="59" t="s">
        <v>2121</v>
      </c>
      <c r="I422" s="59" t="s">
        <v>2122</v>
      </c>
      <c r="J422" s="59" t="s">
        <v>2123</v>
      </c>
      <c r="K422" s="59" t="s">
        <v>2124</v>
      </c>
      <c r="L422" s="59"/>
      <c r="M422" s="59"/>
    </row>
    <row r="423" spans="1:13" ht="11.25" customHeight="1">
      <c r="A423" s="59" t="s">
        <v>2125</v>
      </c>
      <c r="B423" s="59" t="s">
        <v>2126</v>
      </c>
      <c r="C423" s="59"/>
      <c r="D423" s="59" t="s">
        <v>1340</v>
      </c>
      <c r="E423" s="59" t="s">
        <v>1341</v>
      </c>
      <c r="F423" s="59" t="s">
        <v>1796</v>
      </c>
      <c r="G423" s="59" t="s">
        <v>1797</v>
      </c>
      <c r="H423" s="59" t="s">
        <v>2127</v>
      </c>
      <c r="I423" s="59" t="s">
        <v>2128</v>
      </c>
      <c r="J423" s="59"/>
      <c r="K423" s="59"/>
      <c r="L423" s="59"/>
      <c r="M423" s="59"/>
    </row>
    <row r="424" spans="1:13" ht="11.25" customHeight="1">
      <c r="A424" s="59" t="s">
        <v>2040</v>
      </c>
      <c r="B424" s="139" t="s">
        <v>2041</v>
      </c>
      <c r="C424" s="59">
        <v>0</v>
      </c>
      <c r="D424" s="59" t="s">
        <v>1632</v>
      </c>
      <c r="E424" s="139" t="s">
        <v>1633</v>
      </c>
      <c r="F424" s="59"/>
      <c r="G424" s="139"/>
      <c r="H424" s="59"/>
      <c r="I424" s="139"/>
      <c r="J424" s="59"/>
      <c r="K424" s="139"/>
      <c r="L424" s="59"/>
      <c r="M424" s="59"/>
    </row>
    <row r="425" spans="1:13" s="291" customFormat="1" ht="11.25" customHeight="1">
      <c r="A425" s="59" t="s">
        <v>2117</v>
      </c>
      <c r="B425" s="59" t="s">
        <v>2118</v>
      </c>
      <c r="C425" s="59"/>
      <c r="D425" s="59" t="s">
        <v>1046</v>
      </c>
      <c r="E425" s="59" t="s">
        <v>1047</v>
      </c>
      <c r="F425" s="59" t="s">
        <v>2129</v>
      </c>
      <c r="G425" s="59" t="s">
        <v>2130</v>
      </c>
      <c r="H425" s="59" t="s">
        <v>2131</v>
      </c>
      <c r="I425" s="59" t="s">
        <v>2132</v>
      </c>
      <c r="J425" s="59"/>
      <c r="K425" s="59"/>
      <c r="L425" s="59"/>
      <c r="M425" s="59"/>
    </row>
    <row r="426" spans="1:13" ht="11.25" customHeight="1">
      <c r="A426" s="138" t="s">
        <v>2133</v>
      </c>
      <c r="B426" s="138" t="s">
        <v>2134</v>
      </c>
      <c r="C426" s="142"/>
      <c r="D426" s="141" t="s">
        <v>2135</v>
      </c>
      <c r="E426" s="138" t="s">
        <v>2136</v>
      </c>
      <c r="F426" s="138" t="s">
        <v>397</v>
      </c>
      <c r="G426" s="138" t="s">
        <v>549</v>
      </c>
      <c r="H426" s="138" t="s">
        <v>550</v>
      </c>
      <c r="I426" s="138" t="s">
        <v>2137</v>
      </c>
      <c r="J426" s="138" t="s">
        <v>2138</v>
      </c>
      <c r="K426" s="138" t="s">
        <v>2139</v>
      </c>
      <c r="L426" s="138"/>
      <c r="M426" s="142"/>
    </row>
    <row r="427" spans="1:13" ht="11.25" customHeight="1">
      <c r="A427" s="138" t="s">
        <v>2140</v>
      </c>
      <c r="B427" s="142" t="s">
        <v>2141</v>
      </c>
      <c r="C427" s="142">
        <v>0</v>
      </c>
      <c r="D427" s="138" t="s">
        <v>2142</v>
      </c>
      <c r="E427" s="138" t="s">
        <v>2143</v>
      </c>
      <c r="F427" s="142"/>
      <c r="G427" s="142"/>
      <c r="H427" s="142"/>
      <c r="I427" s="142"/>
      <c r="J427" s="142"/>
      <c r="K427" s="142"/>
      <c r="L427" s="142"/>
      <c r="M427" s="142"/>
    </row>
    <row r="428" spans="1:13" ht="11.25" customHeight="1">
      <c r="A428" s="59" t="s">
        <v>2144</v>
      </c>
      <c r="B428" s="59" t="s">
        <v>2145</v>
      </c>
      <c r="C428" s="59"/>
      <c r="D428" s="59" t="s">
        <v>1011</v>
      </c>
      <c r="E428" s="59" t="s">
        <v>1012</v>
      </c>
      <c r="F428" s="59" t="s">
        <v>1407</v>
      </c>
      <c r="G428" s="59" t="s">
        <v>1408</v>
      </c>
      <c r="H428" s="59" t="s">
        <v>1424</v>
      </c>
      <c r="I428" s="59" t="s">
        <v>1425</v>
      </c>
      <c r="J428" s="59"/>
      <c r="K428" s="59"/>
      <c r="L428" s="59"/>
      <c r="M428" s="59"/>
    </row>
    <row r="429" spans="1:13" ht="11.25" customHeight="1">
      <c r="A429" s="59" t="s">
        <v>2146</v>
      </c>
      <c r="B429" s="139" t="s">
        <v>2141</v>
      </c>
      <c r="C429" s="59">
        <v>0</v>
      </c>
      <c r="D429" s="59" t="s">
        <v>2142</v>
      </c>
      <c r="E429" s="139" t="s">
        <v>2143</v>
      </c>
      <c r="F429" s="59"/>
      <c r="G429" s="139"/>
      <c r="H429" s="59"/>
      <c r="I429" s="139"/>
      <c r="J429" s="59"/>
      <c r="K429" s="139"/>
      <c r="L429" s="59"/>
      <c r="M429" s="59"/>
    </row>
    <row r="430" spans="1:13" ht="11.25" customHeight="1">
      <c r="A430" s="59" t="s">
        <v>2021</v>
      </c>
      <c r="B430" s="139" t="s">
        <v>2147</v>
      </c>
      <c r="C430" s="59"/>
      <c r="D430" s="59" t="s">
        <v>1908</v>
      </c>
      <c r="E430" s="139" t="s">
        <v>2148</v>
      </c>
      <c r="F430" s="59"/>
      <c r="G430" s="139"/>
      <c r="H430" s="59"/>
      <c r="I430" s="139"/>
      <c r="J430" s="59"/>
      <c r="K430" s="139"/>
      <c r="L430" s="59"/>
      <c r="M430" s="59"/>
    </row>
    <row r="431" spans="1:13" ht="11.25" customHeight="1">
      <c r="A431" s="138" t="s">
        <v>1687</v>
      </c>
      <c r="B431" s="138" t="s">
        <v>2149</v>
      </c>
      <c r="C431" s="142"/>
      <c r="D431" s="138" t="s">
        <v>640</v>
      </c>
      <c r="E431" s="138" t="s">
        <v>641</v>
      </c>
      <c r="F431" s="138" t="s">
        <v>443</v>
      </c>
      <c r="G431" s="138" t="s">
        <v>634</v>
      </c>
      <c r="H431" s="138" t="s">
        <v>2150</v>
      </c>
      <c r="I431" s="138" t="s">
        <v>2151</v>
      </c>
      <c r="J431" s="138" t="s">
        <v>1250</v>
      </c>
      <c r="K431" s="138" t="s">
        <v>2152</v>
      </c>
      <c r="L431" s="138"/>
      <c r="M431" s="142"/>
    </row>
    <row r="432" spans="1:13" ht="11.25" customHeight="1">
      <c r="A432" s="59" t="s">
        <v>1016</v>
      </c>
      <c r="B432" s="139" t="s">
        <v>1174</v>
      </c>
      <c r="C432" s="59">
        <v>7.3</v>
      </c>
      <c r="D432" s="59" t="s">
        <v>640</v>
      </c>
      <c r="E432" s="139" t="s">
        <v>2153</v>
      </c>
      <c r="F432" s="59" t="s">
        <v>443</v>
      </c>
      <c r="G432" s="139" t="s">
        <v>634</v>
      </c>
      <c r="H432" s="59" t="s">
        <v>450</v>
      </c>
      <c r="I432" s="139" t="s">
        <v>560</v>
      </c>
      <c r="J432" s="59" t="s">
        <v>2154</v>
      </c>
      <c r="K432" s="139" t="s">
        <v>2155</v>
      </c>
      <c r="L432" s="59"/>
      <c r="M432" s="59"/>
    </row>
    <row r="433" spans="1:13" ht="11.25" customHeight="1">
      <c r="A433" s="59" t="s">
        <v>2156</v>
      </c>
      <c r="B433" s="59" t="s">
        <v>2157</v>
      </c>
      <c r="C433" s="59"/>
      <c r="D433" s="59" t="s">
        <v>2091</v>
      </c>
      <c r="E433" s="59" t="s">
        <v>2092</v>
      </c>
      <c r="F433" s="59" t="s">
        <v>443</v>
      </c>
      <c r="G433" s="59" t="s">
        <v>634</v>
      </c>
      <c r="H433" s="59"/>
      <c r="I433" s="59"/>
      <c r="J433" s="59"/>
      <c r="K433" s="59"/>
      <c r="L433" s="59"/>
      <c r="M433" s="59"/>
    </row>
    <row r="434" spans="1:13" ht="11.25" customHeight="1">
      <c r="A434" s="59" t="s">
        <v>2158</v>
      </c>
      <c r="B434" s="139" t="s">
        <v>2159</v>
      </c>
      <c r="C434" s="59">
        <v>0</v>
      </c>
      <c r="D434" s="59" t="s">
        <v>17</v>
      </c>
      <c r="E434" s="139" t="s">
        <v>275</v>
      </c>
      <c r="F434" s="59" t="s">
        <v>852</v>
      </c>
      <c r="G434" s="139" t="s">
        <v>1488</v>
      </c>
      <c r="H434" s="59" t="s">
        <v>350</v>
      </c>
      <c r="I434" s="139" t="s">
        <v>2160</v>
      </c>
      <c r="J434" s="59" t="s">
        <v>2161</v>
      </c>
      <c r="K434" s="139" t="s">
        <v>2162</v>
      </c>
      <c r="L434" s="59" t="s">
        <v>2163</v>
      </c>
      <c r="M434" s="59" t="s">
        <v>498</v>
      </c>
    </row>
    <row r="435" spans="1:13" ht="11.25" customHeight="1">
      <c r="A435" s="59" t="s">
        <v>1078</v>
      </c>
      <c r="B435" s="59" t="s">
        <v>1079</v>
      </c>
      <c r="C435" s="59"/>
      <c r="D435" s="59" t="s">
        <v>640</v>
      </c>
      <c r="E435" s="59" t="s">
        <v>2164</v>
      </c>
      <c r="F435" s="59" t="s">
        <v>2165</v>
      </c>
      <c r="G435" s="59" t="s">
        <v>2166</v>
      </c>
      <c r="H435" s="59" t="s">
        <v>443</v>
      </c>
      <c r="I435" s="59" t="s">
        <v>634</v>
      </c>
      <c r="J435" s="59" t="s">
        <v>1899</v>
      </c>
      <c r="K435" s="59" t="s">
        <v>2167</v>
      </c>
      <c r="L435" s="59"/>
      <c r="M435" s="59"/>
    </row>
    <row r="436" spans="1:13" ht="11.25" customHeight="1">
      <c r="A436" s="59" t="s">
        <v>2168</v>
      </c>
      <c r="B436" s="139" t="s">
        <v>2169</v>
      </c>
      <c r="C436" s="59"/>
      <c r="D436" s="59" t="s">
        <v>2170</v>
      </c>
      <c r="E436" s="139" t="s">
        <v>2171</v>
      </c>
      <c r="F436" s="59" t="s">
        <v>2172</v>
      </c>
      <c r="G436" s="139" t="s">
        <v>2173</v>
      </c>
      <c r="H436" s="59" t="s">
        <v>717</v>
      </c>
      <c r="I436" s="139" t="s">
        <v>2174</v>
      </c>
      <c r="J436" s="59"/>
      <c r="K436" s="139"/>
      <c r="L436" s="59"/>
      <c r="M436" s="59"/>
    </row>
    <row r="437" spans="1:13" ht="11.25" customHeight="1">
      <c r="A437" s="59" t="s">
        <v>2175</v>
      </c>
      <c r="B437" s="139" t="s">
        <v>2176</v>
      </c>
      <c r="C437" s="59">
        <v>14.8</v>
      </c>
      <c r="D437" s="59" t="s">
        <v>631</v>
      </c>
      <c r="E437" s="139" t="s">
        <v>632</v>
      </c>
      <c r="F437" s="59" t="s">
        <v>443</v>
      </c>
      <c r="G437" s="139" t="s">
        <v>2177</v>
      </c>
      <c r="H437" s="59" t="s">
        <v>1080</v>
      </c>
      <c r="I437" s="139" t="s">
        <v>1081</v>
      </c>
      <c r="J437" s="59" t="s">
        <v>329</v>
      </c>
      <c r="K437" s="139" t="s">
        <v>605</v>
      </c>
      <c r="L437" s="59"/>
      <c r="M437" s="59"/>
    </row>
    <row r="438" spans="1:13" ht="11.25" customHeight="1">
      <c r="A438" s="59" t="s">
        <v>852</v>
      </c>
      <c r="B438" s="139" t="s">
        <v>853</v>
      </c>
      <c r="C438" s="59">
        <v>9.1999999999999993</v>
      </c>
      <c r="D438" s="59" t="s">
        <v>717</v>
      </c>
      <c r="E438" s="139" t="s">
        <v>2174</v>
      </c>
      <c r="F438" s="59" t="s">
        <v>2178</v>
      </c>
      <c r="G438" s="139" t="s">
        <v>2179</v>
      </c>
      <c r="H438" s="59" t="s">
        <v>636</v>
      </c>
      <c r="I438" s="139" t="s">
        <v>1264</v>
      </c>
      <c r="J438" s="59" t="s">
        <v>603</v>
      </c>
      <c r="K438" s="139" t="s">
        <v>604</v>
      </c>
      <c r="L438" s="59" t="s">
        <v>457</v>
      </c>
      <c r="M438" s="59"/>
    </row>
    <row r="439" spans="1:13" ht="11.25" customHeight="1">
      <c r="A439" s="59" t="s">
        <v>2180</v>
      </c>
      <c r="B439" s="139" t="s">
        <v>2181</v>
      </c>
      <c r="C439" s="59">
        <v>9.4</v>
      </c>
      <c r="D439" s="59" t="s">
        <v>2182</v>
      </c>
      <c r="E439" s="139" t="s">
        <v>2183</v>
      </c>
      <c r="F439" s="59" t="s">
        <v>483</v>
      </c>
      <c r="G439" s="139" t="s">
        <v>484</v>
      </c>
      <c r="H439" s="59" t="s">
        <v>1735</v>
      </c>
      <c r="I439" s="139" t="s">
        <v>2184</v>
      </c>
      <c r="J439" s="59" t="s">
        <v>1947</v>
      </c>
      <c r="K439" s="139" t="s">
        <v>1948</v>
      </c>
      <c r="L439" s="59" t="s">
        <v>631</v>
      </c>
      <c r="M439" s="264" t="s">
        <v>2185</v>
      </c>
    </row>
    <row r="440" spans="1:13" ht="11.25" customHeight="1">
      <c r="A440" s="59" t="s">
        <v>2186</v>
      </c>
      <c r="B440" s="139" t="s">
        <v>2187</v>
      </c>
      <c r="C440" s="59"/>
      <c r="D440" s="59" t="s">
        <v>2188</v>
      </c>
      <c r="E440" s="139" t="s">
        <v>2189</v>
      </c>
      <c r="F440" s="59" t="s">
        <v>715</v>
      </c>
      <c r="G440" s="139" t="s">
        <v>716</v>
      </c>
      <c r="H440" s="59" t="s">
        <v>631</v>
      </c>
      <c r="I440" s="139" t="s">
        <v>714</v>
      </c>
      <c r="J440" s="59" t="s">
        <v>715</v>
      </c>
      <c r="K440" s="139" t="s">
        <v>716</v>
      </c>
      <c r="L440" s="59"/>
      <c r="M440" s="59"/>
    </row>
    <row r="441" spans="1:13" ht="11.25" customHeight="1">
      <c r="A441" s="59" t="s">
        <v>2190</v>
      </c>
      <c r="B441" s="59" t="s">
        <v>2191</v>
      </c>
      <c r="C441" s="59"/>
      <c r="D441" s="59" t="s">
        <v>443</v>
      </c>
      <c r="E441" s="59" t="s">
        <v>634</v>
      </c>
      <c r="F441" s="59" t="s">
        <v>1088</v>
      </c>
      <c r="G441" s="59" t="s">
        <v>1139</v>
      </c>
      <c r="H441" s="59" t="s">
        <v>1250</v>
      </c>
      <c r="I441" s="59" t="s">
        <v>1251</v>
      </c>
      <c r="J441" s="59" t="s">
        <v>2192</v>
      </c>
      <c r="K441" s="59" t="s">
        <v>2193</v>
      </c>
      <c r="L441" s="59"/>
      <c r="M441" s="59"/>
    </row>
    <row r="442" spans="1:13" ht="11.25" customHeight="1">
      <c r="A442" s="59" t="s">
        <v>715</v>
      </c>
      <c r="B442" s="139" t="s">
        <v>716</v>
      </c>
      <c r="C442" s="59">
        <v>0</v>
      </c>
      <c r="D442" s="59" t="s">
        <v>640</v>
      </c>
      <c r="E442" s="139" t="s">
        <v>2164</v>
      </c>
      <c r="F442" s="59" t="s">
        <v>1250</v>
      </c>
      <c r="G442" s="139" t="s">
        <v>1251</v>
      </c>
      <c r="H442" s="59" t="s">
        <v>1899</v>
      </c>
      <c r="I442" s="139" t="s">
        <v>2194</v>
      </c>
      <c r="J442" s="59" t="s">
        <v>1446</v>
      </c>
      <c r="K442" s="139" t="s">
        <v>2195</v>
      </c>
      <c r="L442" s="59"/>
      <c r="M442" s="59"/>
    </row>
    <row r="443" spans="1:13" ht="11.25" customHeight="1">
      <c r="A443" s="59" t="s">
        <v>2196</v>
      </c>
      <c r="B443" s="139" t="s">
        <v>2197</v>
      </c>
      <c r="C443" s="59">
        <v>19.2</v>
      </c>
      <c r="D443" s="59" t="s">
        <v>715</v>
      </c>
      <c r="E443" s="139" t="s">
        <v>716</v>
      </c>
      <c r="F443" s="59" t="s">
        <v>631</v>
      </c>
      <c r="G443" s="139" t="s">
        <v>714</v>
      </c>
      <c r="H443" s="59" t="s">
        <v>640</v>
      </c>
      <c r="I443" s="139" t="s">
        <v>2164</v>
      </c>
      <c r="J443" s="59" t="s">
        <v>443</v>
      </c>
      <c r="K443" s="139" t="s">
        <v>634</v>
      </c>
      <c r="L443" s="59" t="s">
        <v>691</v>
      </c>
      <c r="M443" s="59"/>
    </row>
    <row r="444" spans="1:13" ht="11.25" customHeight="1">
      <c r="A444" s="138" t="s">
        <v>2198</v>
      </c>
      <c r="B444" s="138" t="s">
        <v>2199</v>
      </c>
      <c r="C444" s="142"/>
      <c r="D444" s="138" t="s">
        <v>2170</v>
      </c>
      <c r="E444" s="138" t="s">
        <v>2171</v>
      </c>
      <c r="F444" s="138" t="s">
        <v>715</v>
      </c>
      <c r="G444" s="138" t="s">
        <v>716</v>
      </c>
      <c r="H444" s="138" t="s">
        <v>717</v>
      </c>
      <c r="I444" s="138" t="s">
        <v>718</v>
      </c>
      <c r="J444" s="138" t="s">
        <v>2200</v>
      </c>
      <c r="K444" s="138" t="s">
        <v>2201</v>
      </c>
      <c r="L444" s="138"/>
      <c r="M444" s="138" t="s">
        <v>2202</v>
      </c>
    </row>
    <row r="445" spans="1:13" s="146" customFormat="1" ht="11.25" customHeight="1">
      <c r="A445" s="59" t="s">
        <v>2203</v>
      </c>
      <c r="B445" s="59" t="s">
        <v>2204</v>
      </c>
      <c r="C445" s="59">
        <v>17.3</v>
      </c>
      <c r="D445" s="59" t="s">
        <v>2170</v>
      </c>
      <c r="E445" s="59" t="s">
        <v>2171</v>
      </c>
      <c r="F445" s="59" t="s">
        <v>715</v>
      </c>
      <c r="G445" s="59" t="s">
        <v>716</v>
      </c>
      <c r="H445" s="59" t="s">
        <v>2205</v>
      </c>
      <c r="I445" s="59" t="s">
        <v>2206</v>
      </c>
      <c r="J445" s="59" t="s">
        <v>448</v>
      </c>
      <c r="K445" s="59" t="s">
        <v>449</v>
      </c>
      <c r="L445" s="59" t="s">
        <v>443</v>
      </c>
      <c r="M445" s="59" t="s">
        <v>2207</v>
      </c>
    </row>
    <row r="446" spans="1:13" ht="11.25" customHeight="1">
      <c r="A446" s="59" t="s">
        <v>2208</v>
      </c>
      <c r="B446" s="59" t="s">
        <v>2209</v>
      </c>
      <c r="C446" s="59">
        <v>13.98</v>
      </c>
      <c r="D446" s="59" t="s">
        <v>2203</v>
      </c>
      <c r="E446" s="59" t="s">
        <v>2204</v>
      </c>
      <c r="F446" s="59" t="s">
        <v>715</v>
      </c>
      <c r="G446" s="59" t="s">
        <v>716</v>
      </c>
      <c r="H446" s="59" t="s">
        <v>443</v>
      </c>
      <c r="I446" s="59" t="s">
        <v>634</v>
      </c>
      <c r="J446" s="59" t="s">
        <v>448</v>
      </c>
      <c r="K446" s="59" t="s">
        <v>449</v>
      </c>
      <c r="L446" s="59" t="s">
        <v>1298</v>
      </c>
      <c r="M446" s="59" t="s">
        <v>896</v>
      </c>
    </row>
    <row r="447" spans="1:13" ht="11.25" customHeight="1">
      <c r="A447" s="59" t="s">
        <v>2210</v>
      </c>
      <c r="B447" s="59" t="s">
        <v>2211</v>
      </c>
      <c r="C447" s="59"/>
      <c r="D447" s="59" t="s">
        <v>1088</v>
      </c>
      <c r="E447" s="59" t="s">
        <v>1089</v>
      </c>
      <c r="F447" s="59"/>
      <c r="G447" s="59"/>
      <c r="H447" s="59"/>
      <c r="I447" s="59"/>
      <c r="J447" s="59"/>
      <c r="K447" s="59"/>
      <c r="L447" s="59"/>
      <c r="M447" s="59"/>
    </row>
    <row r="448" spans="1:13" ht="11.25" customHeight="1">
      <c r="A448" s="59" t="s">
        <v>2212</v>
      </c>
      <c r="B448" s="139" t="s">
        <v>2213</v>
      </c>
      <c r="C448" s="59">
        <v>5.4</v>
      </c>
      <c r="D448" s="59" t="s">
        <v>2214</v>
      </c>
      <c r="E448" s="139" t="s">
        <v>2215</v>
      </c>
      <c r="F448" s="59" t="s">
        <v>443</v>
      </c>
      <c r="G448" s="139" t="s">
        <v>634</v>
      </c>
      <c r="H448" s="59" t="s">
        <v>1080</v>
      </c>
      <c r="I448" s="139" t="s">
        <v>1081</v>
      </c>
      <c r="J448" s="59" t="s">
        <v>329</v>
      </c>
      <c r="K448" s="139" t="s">
        <v>330</v>
      </c>
      <c r="L448" s="59"/>
      <c r="M448" s="59"/>
    </row>
    <row r="449" spans="1:13" ht="11.25" customHeight="1">
      <c r="A449" s="59" t="s">
        <v>2216</v>
      </c>
      <c r="B449" s="139" t="s">
        <v>2217</v>
      </c>
      <c r="C449" s="59">
        <v>5.4</v>
      </c>
      <c r="D449" s="59" t="s">
        <v>640</v>
      </c>
      <c r="E449" s="139" t="s">
        <v>2153</v>
      </c>
      <c r="F449" s="59" t="s">
        <v>443</v>
      </c>
      <c r="G449" s="139" t="s">
        <v>634</v>
      </c>
      <c r="H449" s="59" t="s">
        <v>1262</v>
      </c>
      <c r="I449" s="139" t="s">
        <v>2218</v>
      </c>
      <c r="J449" s="59" t="s">
        <v>732</v>
      </c>
      <c r="K449" s="139" t="s">
        <v>2219</v>
      </c>
      <c r="L449" s="59"/>
      <c r="M449" s="59"/>
    </row>
    <row r="450" spans="1:13" ht="11.25" customHeight="1">
      <c r="A450" s="264" t="s">
        <v>2220</v>
      </c>
      <c r="B450" s="264" t="s">
        <v>2221</v>
      </c>
      <c r="C450" s="267">
        <v>8.9</v>
      </c>
      <c r="D450" s="264" t="s">
        <v>2203</v>
      </c>
      <c r="E450" s="264" t="s">
        <v>2204</v>
      </c>
      <c r="F450" s="264" t="s">
        <v>1735</v>
      </c>
      <c r="G450" s="264" t="s">
        <v>1736</v>
      </c>
      <c r="H450" s="264" t="s">
        <v>1137</v>
      </c>
      <c r="I450" s="264" t="s">
        <v>1138</v>
      </c>
      <c r="J450" s="264" t="s">
        <v>1078</v>
      </c>
      <c r="K450" s="264" t="s">
        <v>1079</v>
      </c>
      <c r="L450" s="265" t="s">
        <v>2172</v>
      </c>
      <c r="M450" s="264" t="s">
        <v>2207</v>
      </c>
    </row>
    <row r="451" spans="1:13" s="146" customFormat="1" ht="11.25" customHeight="1">
      <c r="A451" s="59" t="s">
        <v>640</v>
      </c>
      <c r="B451" s="139" t="s">
        <v>2164</v>
      </c>
      <c r="C451" s="59">
        <v>0</v>
      </c>
      <c r="D451" s="59" t="s">
        <v>1088</v>
      </c>
      <c r="E451" s="139" t="s">
        <v>1089</v>
      </c>
      <c r="F451" s="59" t="s">
        <v>455</v>
      </c>
      <c r="G451" s="139" t="s">
        <v>561</v>
      </c>
      <c r="H451" s="59" t="s">
        <v>2222</v>
      </c>
      <c r="I451" s="139" t="s">
        <v>2223</v>
      </c>
      <c r="J451" s="59" t="s">
        <v>457</v>
      </c>
      <c r="K451" s="139" t="s">
        <v>1859</v>
      </c>
      <c r="L451" s="59"/>
      <c r="M451" s="59"/>
    </row>
    <row r="452" spans="1:13" ht="11.25" customHeight="1">
      <c r="A452" s="59" t="s">
        <v>2224</v>
      </c>
      <c r="B452" s="59" t="s">
        <v>2225</v>
      </c>
      <c r="C452" s="59">
        <v>2.54</v>
      </c>
      <c r="D452" s="59" t="s">
        <v>2226</v>
      </c>
      <c r="E452" s="59" t="s">
        <v>2227</v>
      </c>
      <c r="F452" s="59" t="s">
        <v>715</v>
      </c>
      <c r="G452" s="59" t="s">
        <v>716</v>
      </c>
      <c r="H452" s="59" t="s">
        <v>717</v>
      </c>
      <c r="I452" s="59" t="s">
        <v>718</v>
      </c>
      <c r="J452" s="59" t="s">
        <v>715</v>
      </c>
      <c r="K452" s="59" t="s">
        <v>2228</v>
      </c>
      <c r="L452" s="59" t="s">
        <v>2205</v>
      </c>
      <c r="M452" s="59" t="s">
        <v>1820</v>
      </c>
    </row>
    <row r="453" spans="1:13" ht="11.25" customHeight="1">
      <c r="A453" s="59" t="s">
        <v>2229</v>
      </c>
      <c r="B453" s="139" t="s">
        <v>2230</v>
      </c>
      <c r="C453" s="59">
        <v>7.63</v>
      </c>
      <c r="D453" s="59" t="s">
        <v>990</v>
      </c>
      <c r="E453" s="139" t="s">
        <v>1157</v>
      </c>
      <c r="F453" s="59" t="s">
        <v>852</v>
      </c>
      <c r="G453" s="139" t="s">
        <v>1488</v>
      </c>
      <c r="H453" s="59" t="s">
        <v>832</v>
      </c>
      <c r="I453" s="139" t="s">
        <v>833</v>
      </c>
      <c r="J453" s="59" t="s">
        <v>338</v>
      </c>
      <c r="K453" s="139" t="s">
        <v>339</v>
      </c>
      <c r="L453" s="59" t="s">
        <v>862</v>
      </c>
      <c r="M453" s="59" t="s">
        <v>2231</v>
      </c>
    </row>
    <row r="454" spans="1:13" ht="11.25" customHeight="1">
      <c r="A454" s="59" t="s">
        <v>2214</v>
      </c>
      <c r="B454" s="139" t="s">
        <v>2215</v>
      </c>
      <c r="C454" s="59"/>
      <c r="D454" s="59" t="s">
        <v>1088</v>
      </c>
      <c r="E454" s="139" t="s">
        <v>1139</v>
      </c>
      <c r="F454" s="59" t="s">
        <v>1298</v>
      </c>
      <c r="G454" s="139" t="s">
        <v>1299</v>
      </c>
      <c r="H454" s="59" t="s">
        <v>2232</v>
      </c>
      <c r="I454" s="139" t="s">
        <v>2233</v>
      </c>
      <c r="J454" s="59" t="s">
        <v>2234</v>
      </c>
      <c r="K454" s="139" t="s">
        <v>1854</v>
      </c>
      <c r="L454" s="59"/>
      <c r="M454" s="59"/>
    </row>
    <row r="455" spans="1:13" ht="11.25" customHeight="1">
      <c r="A455" s="59" t="s">
        <v>2235</v>
      </c>
      <c r="B455" s="139" t="s">
        <v>2236</v>
      </c>
      <c r="C455" s="59"/>
      <c r="D455" s="59" t="s">
        <v>715</v>
      </c>
      <c r="E455" s="139" t="s">
        <v>716</v>
      </c>
      <c r="F455" s="59" t="s">
        <v>2150</v>
      </c>
      <c r="G455" s="139" t="s">
        <v>2237</v>
      </c>
      <c r="H455" s="59"/>
      <c r="I455" s="139"/>
      <c r="J455" s="59"/>
      <c r="K455" s="139"/>
      <c r="L455" s="59"/>
      <c r="M455" s="59"/>
    </row>
    <row r="456" spans="1:13" ht="11.25" customHeight="1">
      <c r="A456" s="59" t="s">
        <v>2238</v>
      </c>
      <c r="B456" s="139" t="s">
        <v>2239</v>
      </c>
      <c r="C456" s="59">
        <v>0</v>
      </c>
      <c r="D456" s="59" t="s">
        <v>17</v>
      </c>
      <c r="E456" s="139" t="s">
        <v>2240</v>
      </c>
      <c r="F456" s="59" t="s">
        <v>2241</v>
      </c>
      <c r="G456" s="139" t="s">
        <v>2242</v>
      </c>
      <c r="H456" s="59" t="s">
        <v>585</v>
      </c>
      <c r="I456" s="139" t="s">
        <v>586</v>
      </c>
      <c r="J456" s="59" t="s">
        <v>1882</v>
      </c>
      <c r="K456" s="139" t="s">
        <v>1883</v>
      </c>
      <c r="L456" s="59" t="s">
        <v>1777</v>
      </c>
      <c r="M456" s="59" t="s">
        <v>2243</v>
      </c>
    </row>
    <row r="457" spans="1:13" ht="11.25" customHeight="1">
      <c r="A457" s="138" t="s">
        <v>2244</v>
      </c>
      <c r="B457" s="138" t="s">
        <v>2245</v>
      </c>
      <c r="C457" s="142"/>
      <c r="D457" s="138" t="s">
        <v>505</v>
      </c>
      <c r="E457" s="138" t="s">
        <v>2246</v>
      </c>
      <c r="F457" s="138" t="s">
        <v>206</v>
      </c>
      <c r="G457" s="138" t="s">
        <v>337</v>
      </c>
      <c r="H457" s="138" t="s">
        <v>196</v>
      </c>
      <c r="I457" s="138" t="s">
        <v>408</v>
      </c>
      <c r="J457" s="138" t="s">
        <v>409</v>
      </c>
      <c r="K457" s="138" t="s">
        <v>410</v>
      </c>
      <c r="L457" s="138"/>
      <c r="M457" s="142"/>
    </row>
    <row r="458" spans="1:13" ht="11.25" customHeight="1">
      <c r="A458" s="138" t="s">
        <v>2247</v>
      </c>
      <c r="B458" s="138" t="s">
        <v>2248</v>
      </c>
      <c r="C458" s="142"/>
      <c r="D458" s="138" t="s">
        <v>715</v>
      </c>
      <c r="E458" s="138" t="s">
        <v>2249</v>
      </c>
      <c r="F458" s="141" t="s">
        <v>1246</v>
      </c>
      <c r="G458" s="138" t="s">
        <v>2250</v>
      </c>
      <c r="H458" s="138" t="s">
        <v>1926</v>
      </c>
      <c r="I458" s="138" t="s">
        <v>2251</v>
      </c>
      <c r="J458" s="138" t="s">
        <v>443</v>
      </c>
      <c r="K458" s="138" t="s">
        <v>634</v>
      </c>
      <c r="L458" s="138"/>
      <c r="M458" s="142"/>
    </row>
    <row r="459" spans="1:13" ht="11.25" customHeight="1">
      <c r="A459" s="59" t="s">
        <v>2252</v>
      </c>
      <c r="B459" s="139" t="s">
        <v>2253</v>
      </c>
      <c r="C459" s="59"/>
      <c r="D459" s="59" t="s">
        <v>1088</v>
      </c>
      <c r="E459" s="139" t="s">
        <v>1089</v>
      </c>
      <c r="F459" s="59" t="s">
        <v>457</v>
      </c>
      <c r="G459" s="139" t="s">
        <v>2254</v>
      </c>
      <c r="H459" s="59"/>
      <c r="I459" s="139"/>
      <c r="J459" s="59"/>
      <c r="K459" s="139"/>
      <c r="L459" s="59"/>
      <c r="M459" s="59"/>
    </row>
    <row r="460" spans="1:13" ht="11.25" customHeight="1">
      <c r="A460" s="59" t="s">
        <v>2255</v>
      </c>
      <c r="B460" s="139" t="s">
        <v>2256</v>
      </c>
      <c r="C460" s="59">
        <v>3.51</v>
      </c>
      <c r="D460" s="59" t="s">
        <v>852</v>
      </c>
      <c r="E460" s="139" t="s">
        <v>853</v>
      </c>
      <c r="F460" s="59" t="s">
        <v>810</v>
      </c>
      <c r="G460" s="139" t="s">
        <v>1172</v>
      </c>
      <c r="H460" s="59" t="s">
        <v>695</v>
      </c>
      <c r="I460" s="139" t="s">
        <v>696</v>
      </c>
      <c r="J460" s="59" t="s">
        <v>397</v>
      </c>
      <c r="K460" s="139" t="s">
        <v>554</v>
      </c>
      <c r="L460" s="59" t="s">
        <v>397</v>
      </c>
      <c r="M460" s="59" t="s">
        <v>498</v>
      </c>
    </row>
    <row r="461" spans="1:13" s="146" customFormat="1" ht="11.25" customHeight="1">
      <c r="A461" s="138" t="s">
        <v>2257</v>
      </c>
      <c r="B461" s="138" t="s">
        <v>2258</v>
      </c>
      <c r="C461" s="142"/>
      <c r="D461" s="138" t="s">
        <v>852</v>
      </c>
      <c r="E461" s="138" t="s">
        <v>1488</v>
      </c>
      <c r="F461" s="138" t="s">
        <v>736</v>
      </c>
      <c r="G461" s="138" t="s">
        <v>785</v>
      </c>
      <c r="H461" s="138" t="s">
        <v>338</v>
      </c>
      <c r="I461" s="138" t="s">
        <v>657</v>
      </c>
      <c r="J461" s="138" t="s">
        <v>576</v>
      </c>
      <c r="K461" s="138" t="s">
        <v>664</v>
      </c>
      <c r="L461" s="138"/>
      <c r="M461" s="138" t="s">
        <v>993</v>
      </c>
    </row>
    <row r="462" spans="1:13" ht="11.25" customHeight="1">
      <c r="A462" s="59" t="s">
        <v>1775</v>
      </c>
      <c r="B462" s="59" t="s">
        <v>2259</v>
      </c>
      <c r="C462" s="59">
        <v>0</v>
      </c>
      <c r="D462" s="59" t="s">
        <v>2212</v>
      </c>
      <c r="E462" s="59" t="s">
        <v>2213</v>
      </c>
      <c r="F462" s="59" t="s">
        <v>2260</v>
      </c>
      <c r="G462" s="59" t="s">
        <v>2261</v>
      </c>
      <c r="H462" s="59" t="s">
        <v>2021</v>
      </c>
      <c r="I462" s="59" t="s">
        <v>2147</v>
      </c>
      <c r="J462" s="59" t="s">
        <v>2262</v>
      </c>
      <c r="K462" s="59" t="s">
        <v>2263</v>
      </c>
      <c r="L462" s="59"/>
      <c r="M462" s="59"/>
    </row>
    <row r="463" spans="1:13" ht="11.25" customHeight="1">
      <c r="A463" s="59" t="s">
        <v>2264</v>
      </c>
      <c r="B463" s="139" t="s">
        <v>2265</v>
      </c>
      <c r="C463" s="59">
        <v>8.1</v>
      </c>
      <c r="D463" s="59" t="s">
        <v>640</v>
      </c>
      <c r="E463" s="139" t="s">
        <v>2153</v>
      </c>
      <c r="F463" s="59" t="s">
        <v>2150</v>
      </c>
      <c r="G463" s="139" t="s">
        <v>2237</v>
      </c>
      <c r="H463" s="59" t="s">
        <v>1899</v>
      </c>
      <c r="I463" s="139" t="s">
        <v>2266</v>
      </c>
      <c r="J463" s="59" t="s">
        <v>2154</v>
      </c>
      <c r="K463" s="139" t="s">
        <v>2155</v>
      </c>
      <c r="L463" s="59"/>
      <c r="M463" s="59"/>
    </row>
    <row r="464" spans="1:13" s="151" customFormat="1" ht="11.25" customHeight="1">
      <c r="A464" s="138" t="s">
        <v>2267</v>
      </c>
      <c r="B464" s="138" t="s">
        <v>2268</v>
      </c>
      <c r="C464" s="142"/>
      <c r="D464" s="138" t="s">
        <v>1078</v>
      </c>
      <c r="E464" s="138" t="s">
        <v>2269</v>
      </c>
      <c r="F464" s="138" t="s">
        <v>443</v>
      </c>
      <c r="G464" s="138" t="s">
        <v>2270</v>
      </c>
      <c r="H464" s="138" t="s">
        <v>448</v>
      </c>
      <c r="I464" s="138" t="s">
        <v>2271</v>
      </c>
      <c r="J464" s="622" t="s">
        <v>2272</v>
      </c>
      <c r="K464" s="622" t="s">
        <v>2270</v>
      </c>
      <c r="L464" s="622"/>
      <c r="M464" s="142"/>
    </row>
    <row r="465" spans="1:13" ht="11.25" customHeight="1">
      <c r="A465" s="59" t="s">
        <v>2273</v>
      </c>
      <c r="B465" s="59" t="s">
        <v>2274</v>
      </c>
      <c r="C465" s="59">
        <v>15</v>
      </c>
      <c r="D465" s="59" t="s">
        <v>2170</v>
      </c>
      <c r="E465" s="59" t="s">
        <v>2171</v>
      </c>
      <c r="F465" s="59" t="s">
        <v>715</v>
      </c>
      <c r="G465" s="59" t="s">
        <v>716</v>
      </c>
      <c r="H465" s="59" t="s">
        <v>2165</v>
      </c>
      <c r="I465" s="59" t="s">
        <v>2166</v>
      </c>
      <c r="J465" s="59" t="s">
        <v>1250</v>
      </c>
      <c r="K465" s="59" t="s">
        <v>1251</v>
      </c>
      <c r="L465" s="59"/>
      <c r="M465" s="59"/>
    </row>
    <row r="466" spans="1:13" ht="11.25" customHeight="1">
      <c r="A466" s="59" t="s">
        <v>2275</v>
      </c>
      <c r="B466" s="59" t="s">
        <v>2276</v>
      </c>
      <c r="C466" s="59">
        <v>25</v>
      </c>
      <c r="D466" s="59" t="s">
        <v>2182</v>
      </c>
      <c r="E466" s="59" t="s">
        <v>2277</v>
      </c>
      <c r="F466" s="59" t="s">
        <v>276</v>
      </c>
      <c r="G466" s="59" t="s">
        <v>277</v>
      </c>
      <c r="H466" s="59" t="s">
        <v>1735</v>
      </c>
      <c r="I466" s="59" t="s">
        <v>1736</v>
      </c>
      <c r="J466" s="59" t="s">
        <v>1947</v>
      </c>
      <c r="K466" s="59" t="s">
        <v>1948</v>
      </c>
      <c r="L466" s="59" t="s">
        <v>715</v>
      </c>
      <c r="M466" s="59" t="s">
        <v>324</v>
      </c>
    </row>
    <row r="467" spans="1:13" ht="11.25" customHeight="1">
      <c r="A467" s="59" t="s">
        <v>1088</v>
      </c>
      <c r="B467" s="139" t="s">
        <v>2278</v>
      </c>
      <c r="C467" s="59">
        <v>0</v>
      </c>
      <c r="D467" s="59" t="s">
        <v>329</v>
      </c>
      <c r="E467" s="139" t="s">
        <v>1901</v>
      </c>
      <c r="F467" s="59" t="s">
        <v>1446</v>
      </c>
      <c r="G467" s="139" t="s">
        <v>2279</v>
      </c>
      <c r="H467" s="59" t="s">
        <v>603</v>
      </c>
      <c r="I467" s="139" t="s">
        <v>604</v>
      </c>
      <c r="J467" s="59" t="s">
        <v>461</v>
      </c>
      <c r="K467" s="139" t="s">
        <v>462</v>
      </c>
      <c r="L467" s="59" t="s">
        <v>2280</v>
      </c>
      <c r="M467" s="59"/>
    </row>
    <row r="468" spans="1:13" ht="11.25" customHeight="1">
      <c r="A468" s="59" t="s">
        <v>2281</v>
      </c>
      <c r="B468" s="139" t="s">
        <v>2282</v>
      </c>
      <c r="C468" s="59"/>
      <c r="D468" s="59">
        <v>10072426</v>
      </c>
      <c r="E468" s="139" t="s">
        <v>1331</v>
      </c>
      <c r="F468" s="59"/>
      <c r="G468" s="139"/>
      <c r="H468" s="59"/>
      <c r="I468" s="139"/>
      <c r="J468" s="59"/>
      <c r="K468" s="139"/>
      <c r="L468" s="59"/>
      <c r="M468" s="59"/>
    </row>
    <row r="469" spans="1:13" ht="11.25" customHeight="1">
      <c r="A469" s="59" t="s">
        <v>2283</v>
      </c>
      <c r="B469" s="59" t="s">
        <v>2284</v>
      </c>
      <c r="C469" s="59">
        <v>13</v>
      </c>
      <c r="D469" s="59" t="s">
        <v>715</v>
      </c>
      <c r="E469" s="59" t="s">
        <v>716</v>
      </c>
      <c r="F469" s="59" t="s">
        <v>1926</v>
      </c>
      <c r="G469" s="59" t="s">
        <v>1927</v>
      </c>
      <c r="H469" s="59" t="s">
        <v>446</v>
      </c>
      <c r="I469" s="59" t="s">
        <v>447</v>
      </c>
      <c r="J469" s="59" t="s">
        <v>1088</v>
      </c>
      <c r="K469" s="59" t="s">
        <v>1089</v>
      </c>
      <c r="L469" s="59"/>
      <c r="M469" s="59"/>
    </row>
    <row r="470" spans="1:13" s="146" customFormat="1" ht="11.25" customHeight="1">
      <c r="A470" s="138" t="s">
        <v>505</v>
      </c>
      <c r="B470" s="138" t="s">
        <v>2285</v>
      </c>
      <c r="C470" s="142">
        <v>17.3</v>
      </c>
      <c r="D470" s="138" t="s">
        <v>2170</v>
      </c>
      <c r="E470" s="138" t="s">
        <v>2171</v>
      </c>
      <c r="F470" s="138" t="s">
        <v>631</v>
      </c>
      <c r="G470" s="138" t="s">
        <v>714</v>
      </c>
      <c r="H470" s="138" t="s">
        <v>1088</v>
      </c>
      <c r="I470" s="138" t="s">
        <v>1139</v>
      </c>
      <c r="J470" s="138" t="s">
        <v>1080</v>
      </c>
      <c r="K470" s="138" t="s">
        <v>1081</v>
      </c>
      <c r="L470" s="138"/>
      <c r="M470" s="138" t="s">
        <v>896</v>
      </c>
    </row>
    <row r="471" spans="1:13" s="146" customFormat="1" ht="11.25" customHeight="1">
      <c r="A471" s="138" t="s">
        <v>2286</v>
      </c>
      <c r="B471" s="138" t="s">
        <v>2287</v>
      </c>
      <c r="C471" s="142"/>
      <c r="D471" s="138" t="s">
        <v>483</v>
      </c>
      <c r="E471" s="138" t="s">
        <v>484</v>
      </c>
      <c r="F471" s="138" t="s">
        <v>852</v>
      </c>
      <c r="G471" s="138" t="s">
        <v>853</v>
      </c>
      <c r="H471" s="138" t="s">
        <v>680</v>
      </c>
      <c r="I471" s="138" t="s">
        <v>681</v>
      </c>
      <c r="J471" s="138" t="s">
        <v>441</v>
      </c>
      <c r="K471" s="138" t="s">
        <v>442</v>
      </c>
      <c r="L471" s="138"/>
      <c r="M471" s="138" t="s">
        <v>480</v>
      </c>
    </row>
    <row r="472" spans="1:13" s="146" customFormat="1" ht="11.25" customHeight="1">
      <c r="A472" s="59" t="s">
        <v>2241</v>
      </c>
      <c r="B472" s="139" t="s">
        <v>2285</v>
      </c>
      <c r="C472" s="59">
        <v>17.3</v>
      </c>
      <c r="D472" s="59" t="s">
        <v>2170</v>
      </c>
      <c r="E472" s="139" t="s">
        <v>2171</v>
      </c>
      <c r="F472" s="59" t="s">
        <v>631</v>
      </c>
      <c r="G472" s="139" t="s">
        <v>714</v>
      </c>
      <c r="H472" s="59" t="s">
        <v>1088</v>
      </c>
      <c r="I472" s="139" t="s">
        <v>1139</v>
      </c>
      <c r="J472" s="59" t="s">
        <v>1080</v>
      </c>
      <c r="K472" s="139" t="s">
        <v>1081</v>
      </c>
      <c r="L472" s="59" t="s">
        <v>603</v>
      </c>
      <c r="M472" s="59" t="s">
        <v>896</v>
      </c>
    </row>
    <row r="473" spans="1:13" ht="11.25" customHeight="1">
      <c r="A473" s="138" t="s">
        <v>2288</v>
      </c>
      <c r="B473" s="138" t="s">
        <v>2289</v>
      </c>
      <c r="C473" s="142"/>
      <c r="D473" s="138" t="s">
        <v>2170</v>
      </c>
      <c r="E473" s="138" t="s">
        <v>2171</v>
      </c>
      <c r="F473" s="138" t="s">
        <v>715</v>
      </c>
      <c r="G473" s="138" t="s">
        <v>716</v>
      </c>
      <c r="H473" s="138" t="s">
        <v>631</v>
      </c>
      <c r="I473" s="138" t="s">
        <v>714</v>
      </c>
      <c r="J473" s="138" t="s">
        <v>446</v>
      </c>
      <c r="K473" s="138" t="s">
        <v>447</v>
      </c>
      <c r="L473" s="138"/>
      <c r="M473" s="138"/>
    </row>
    <row r="474" spans="1:13" ht="11.25" customHeight="1">
      <c r="A474" s="59" t="s">
        <v>2170</v>
      </c>
      <c r="B474" s="139" t="s">
        <v>2171</v>
      </c>
      <c r="C474" s="59">
        <v>12.5</v>
      </c>
      <c r="D474" s="59" t="s">
        <v>640</v>
      </c>
      <c r="E474" s="139" t="s">
        <v>2153</v>
      </c>
      <c r="F474" s="59" t="s">
        <v>2290</v>
      </c>
      <c r="G474" s="139" t="s">
        <v>2291</v>
      </c>
      <c r="H474" s="59" t="s">
        <v>1088</v>
      </c>
      <c r="I474" s="139" t="s">
        <v>1089</v>
      </c>
      <c r="J474" s="59" t="s">
        <v>2292</v>
      </c>
      <c r="K474" s="139" t="s">
        <v>2293</v>
      </c>
      <c r="L474" s="59"/>
      <c r="M474" s="59"/>
    </row>
    <row r="475" spans="1:13" ht="11.25" customHeight="1">
      <c r="A475" s="138" t="s">
        <v>2294</v>
      </c>
      <c r="B475" s="138" t="s">
        <v>2295</v>
      </c>
      <c r="C475" s="142">
        <v>1.2</v>
      </c>
      <c r="D475" s="138" t="s">
        <v>483</v>
      </c>
      <c r="E475" s="138" t="s">
        <v>484</v>
      </c>
      <c r="F475" s="138" t="s">
        <v>338</v>
      </c>
      <c r="G475" s="138" t="s">
        <v>657</v>
      </c>
      <c r="H475" s="138" t="s">
        <v>658</v>
      </c>
      <c r="I475" s="138" t="s">
        <v>659</v>
      </c>
      <c r="J475" s="138" t="s">
        <v>751</v>
      </c>
      <c r="K475" s="138" t="s">
        <v>2296</v>
      </c>
      <c r="L475" s="138"/>
      <c r="M475" s="138" t="s">
        <v>356</v>
      </c>
    </row>
    <row r="476" spans="1:13" ht="11.25" customHeight="1">
      <c r="A476" s="59" t="s">
        <v>2297</v>
      </c>
      <c r="B476" s="139" t="s">
        <v>2298</v>
      </c>
      <c r="C476" s="59">
        <v>15.8</v>
      </c>
      <c r="D476" s="59" t="s">
        <v>483</v>
      </c>
      <c r="E476" s="139" t="s">
        <v>484</v>
      </c>
      <c r="F476" s="59" t="s">
        <v>286</v>
      </c>
      <c r="G476" s="139" t="s">
        <v>287</v>
      </c>
      <c r="H476" s="59" t="s">
        <v>19</v>
      </c>
      <c r="I476" s="139" t="s">
        <v>2299</v>
      </c>
      <c r="J476" s="59" t="s">
        <v>717</v>
      </c>
      <c r="K476" s="139" t="s">
        <v>2174</v>
      </c>
      <c r="L476" s="59" t="s">
        <v>640</v>
      </c>
      <c r="M476" s="59" t="s">
        <v>498</v>
      </c>
    </row>
    <row r="477" spans="1:13" s="146" customFormat="1" ht="11.25" customHeight="1">
      <c r="A477" s="59" t="s">
        <v>1752</v>
      </c>
      <c r="B477" s="139" t="s">
        <v>2300</v>
      </c>
      <c r="C477" s="59">
        <v>7.6</v>
      </c>
      <c r="D477" s="59" t="s">
        <v>1078</v>
      </c>
      <c r="E477" s="139" t="s">
        <v>1079</v>
      </c>
      <c r="F477" s="59" t="s">
        <v>448</v>
      </c>
      <c r="G477" s="139" t="s">
        <v>449</v>
      </c>
      <c r="H477" s="59" t="s">
        <v>1614</v>
      </c>
      <c r="I477" s="139" t="s">
        <v>2301</v>
      </c>
      <c r="J477" s="59" t="s">
        <v>1125</v>
      </c>
      <c r="K477" s="139" t="s">
        <v>1126</v>
      </c>
      <c r="L477" s="59"/>
      <c r="M477" s="59"/>
    </row>
    <row r="478" spans="1:13" ht="11.25" customHeight="1">
      <c r="A478" s="59" t="s">
        <v>2302</v>
      </c>
      <c r="B478" s="139" t="s">
        <v>2303</v>
      </c>
      <c r="C478" s="59">
        <v>2.15</v>
      </c>
      <c r="D478" s="59" t="s">
        <v>2170</v>
      </c>
      <c r="E478" s="139" t="s">
        <v>2171</v>
      </c>
      <c r="F478" s="59" t="s">
        <v>717</v>
      </c>
      <c r="G478" s="139" t="s">
        <v>2174</v>
      </c>
      <c r="H478" s="59" t="s">
        <v>1246</v>
      </c>
      <c r="I478" s="139" t="s">
        <v>2304</v>
      </c>
      <c r="J478" s="59" t="s">
        <v>443</v>
      </c>
      <c r="K478" s="139" t="s">
        <v>2270</v>
      </c>
      <c r="L478" s="59" t="s">
        <v>691</v>
      </c>
      <c r="M478" s="59" t="s">
        <v>896</v>
      </c>
    </row>
    <row r="479" spans="1:13" ht="11.25" customHeight="1">
      <c r="A479" s="59" t="s">
        <v>2305</v>
      </c>
      <c r="B479" s="139" t="s">
        <v>2306</v>
      </c>
      <c r="C479" s="59"/>
      <c r="D479" s="59" t="s">
        <v>527</v>
      </c>
      <c r="E479" s="139" t="s">
        <v>528</v>
      </c>
      <c r="F479" s="59"/>
      <c r="G479" s="139"/>
      <c r="H479" s="59"/>
      <c r="I479" s="139"/>
      <c r="J479" s="59"/>
      <c r="K479" s="139"/>
      <c r="L479" s="59"/>
      <c r="M479" s="59"/>
    </row>
    <row r="480" spans="1:13" s="146" customFormat="1" ht="11.25" customHeight="1">
      <c r="A480" s="59" t="s">
        <v>2161</v>
      </c>
      <c r="B480" s="139" t="s">
        <v>2162</v>
      </c>
      <c r="C480" s="59"/>
      <c r="D480" s="59" t="s">
        <v>446</v>
      </c>
      <c r="E480" s="139" t="s">
        <v>447</v>
      </c>
      <c r="F480" s="59" t="s">
        <v>2307</v>
      </c>
      <c r="G480" s="139" t="s">
        <v>2308</v>
      </c>
      <c r="H480" s="59"/>
      <c r="I480" s="139"/>
      <c r="J480" s="59"/>
      <c r="K480" s="139"/>
      <c r="L480" s="59"/>
      <c r="M480" s="59"/>
    </row>
    <row r="481" spans="1:13" ht="11.25" customHeight="1">
      <c r="A481" s="59" t="s">
        <v>2309</v>
      </c>
      <c r="B481" s="59" t="s">
        <v>2310</v>
      </c>
      <c r="C481" s="59"/>
      <c r="D481" s="59" t="s">
        <v>2311</v>
      </c>
      <c r="E481" s="59" t="s">
        <v>2312</v>
      </c>
      <c r="F481" s="59" t="s">
        <v>312</v>
      </c>
      <c r="G481" s="59" t="s">
        <v>2011</v>
      </c>
      <c r="H481" s="59" t="s">
        <v>1348</v>
      </c>
      <c r="I481" s="59" t="s">
        <v>1349</v>
      </c>
      <c r="J481" s="59" t="s">
        <v>1100</v>
      </c>
      <c r="K481" s="59" t="s">
        <v>2313</v>
      </c>
      <c r="L481" s="59"/>
      <c r="M481" s="59"/>
    </row>
    <row r="482" spans="1:13" ht="11.25" customHeight="1">
      <c r="A482" s="59" t="s">
        <v>2314</v>
      </c>
      <c r="B482" s="139" t="s">
        <v>2315</v>
      </c>
      <c r="C482" s="59">
        <v>6.43</v>
      </c>
      <c r="D482" s="59" t="s">
        <v>2316</v>
      </c>
      <c r="E482" s="139" t="s">
        <v>2317</v>
      </c>
      <c r="F482" s="59" t="s">
        <v>294</v>
      </c>
      <c r="G482" s="139" t="s">
        <v>295</v>
      </c>
      <c r="H482" s="59" t="s">
        <v>1557</v>
      </c>
      <c r="I482" s="139" t="s">
        <v>1558</v>
      </c>
      <c r="J482" s="59" t="s">
        <v>206</v>
      </c>
      <c r="K482" s="139" t="s">
        <v>298</v>
      </c>
      <c r="L482" s="59"/>
      <c r="M482" s="59"/>
    </row>
    <row r="483" spans="1:13" ht="11.25" customHeight="1">
      <c r="A483" s="59" t="s">
        <v>2318</v>
      </c>
      <c r="B483" s="139" t="s">
        <v>2319</v>
      </c>
      <c r="C483" s="59"/>
      <c r="D483" s="59" t="s">
        <v>547</v>
      </c>
      <c r="E483" s="139" t="s">
        <v>548</v>
      </c>
      <c r="F483" s="59" t="s">
        <v>673</v>
      </c>
      <c r="G483" s="139" t="s">
        <v>674</v>
      </c>
      <c r="H483" s="59" t="s">
        <v>19</v>
      </c>
      <c r="I483" s="139" t="s">
        <v>302</v>
      </c>
      <c r="J483" s="59" t="s">
        <v>485</v>
      </c>
      <c r="K483" s="139" t="s">
        <v>2320</v>
      </c>
      <c r="L483" s="59" t="s">
        <v>691</v>
      </c>
      <c r="M483" s="59" t="s">
        <v>2321</v>
      </c>
    </row>
    <row r="484" spans="1:13" ht="11.25" customHeight="1">
      <c r="A484" s="59" t="s">
        <v>2322</v>
      </c>
      <c r="B484" s="139" t="s">
        <v>2323</v>
      </c>
      <c r="C484" s="59">
        <v>13.4</v>
      </c>
      <c r="D484" s="59" t="s">
        <v>17</v>
      </c>
      <c r="E484" s="139" t="s">
        <v>275</v>
      </c>
      <c r="F484" s="59" t="s">
        <v>786</v>
      </c>
      <c r="G484" s="139" t="s">
        <v>787</v>
      </c>
      <c r="H484" s="59" t="s">
        <v>397</v>
      </c>
      <c r="I484" s="139" t="s">
        <v>646</v>
      </c>
      <c r="J484" s="59" t="s">
        <v>788</v>
      </c>
      <c r="K484" s="139" t="s">
        <v>2324</v>
      </c>
      <c r="L484" s="59" t="s">
        <v>790</v>
      </c>
      <c r="M484" s="59" t="s">
        <v>1574</v>
      </c>
    </row>
    <row r="485" spans="1:13" ht="11.25" customHeight="1">
      <c r="A485" s="59" t="s">
        <v>2325</v>
      </c>
      <c r="B485" s="59" t="s">
        <v>2326</v>
      </c>
      <c r="C485" s="59"/>
      <c r="D485" s="59" t="s">
        <v>17</v>
      </c>
      <c r="E485" s="59" t="s">
        <v>2327</v>
      </c>
      <c r="F485" s="59" t="s">
        <v>378</v>
      </c>
      <c r="G485" s="59" t="s">
        <v>379</v>
      </c>
      <c r="H485" s="59" t="s">
        <v>1572</v>
      </c>
      <c r="I485" s="59" t="s">
        <v>2328</v>
      </c>
      <c r="J485" s="59" t="s">
        <v>2329</v>
      </c>
      <c r="K485" s="59" t="s">
        <v>2330</v>
      </c>
      <c r="L485" s="59"/>
      <c r="M485" s="59"/>
    </row>
    <row r="486" spans="1:13" ht="11.25" customHeight="1">
      <c r="A486" s="264" t="s">
        <v>2331</v>
      </c>
      <c r="B486" s="265" t="s">
        <v>2332</v>
      </c>
      <c r="C486" s="267"/>
      <c r="D486" s="265" t="s">
        <v>547</v>
      </c>
      <c r="E486" s="265" t="s">
        <v>548</v>
      </c>
      <c r="F486" s="265" t="s">
        <v>483</v>
      </c>
      <c r="G486" s="265" t="s">
        <v>484</v>
      </c>
      <c r="H486" s="265" t="s">
        <v>17</v>
      </c>
      <c r="I486" s="265" t="s">
        <v>275</v>
      </c>
      <c r="J486" s="265" t="s">
        <v>206</v>
      </c>
      <c r="K486" s="265" t="s">
        <v>407</v>
      </c>
      <c r="L486" s="265"/>
      <c r="M486" s="265" t="s">
        <v>2333</v>
      </c>
    </row>
    <row r="487" spans="1:13" s="151" customFormat="1" ht="11.25" customHeight="1">
      <c r="A487" s="59" t="s">
        <v>2334</v>
      </c>
      <c r="B487" s="59" t="s">
        <v>2335</v>
      </c>
      <c r="C487" s="59">
        <v>0.8</v>
      </c>
      <c r="D487" s="59" t="s">
        <v>17</v>
      </c>
      <c r="E487" s="59" t="s">
        <v>1925</v>
      </c>
      <c r="F487" s="59" t="s">
        <v>206</v>
      </c>
      <c r="G487" s="59" t="s">
        <v>337</v>
      </c>
      <c r="H487" s="59" t="s">
        <v>196</v>
      </c>
      <c r="I487" s="59" t="s">
        <v>408</v>
      </c>
      <c r="J487" s="59" t="s">
        <v>409</v>
      </c>
      <c r="K487" s="59" t="s">
        <v>410</v>
      </c>
      <c r="L487" s="59"/>
      <c r="M487" s="59" t="s">
        <v>2336</v>
      </c>
    </row>
    <row r="488" spans="1:13" ht="11.25" customHeight="1">
      <c r="A488" s="138" t="s">
        <v>2337</v>
      </c>
      <c r="B488" s="138" t="s">
        <v>2338</v>
      </c>
      <c r="C488" s="142">
        <v>4.3</v>
      </c>
      <c r="D488" s="138" t="s">
        <v>19</v>
      </c>
      <c r="E488" s="138" t="s">
        <v>302</v>
      </c>
      <c r="F488" s="138" t="s">
        <v>715</v>
      </c>
      <c r="G488" s="138" t="s">
        <v>716</v>
      </c>
      <c r="H488" s="138" t="s">
        <v>717</v>
      </c>
      <c r="I488" s="138" t="s">
        <v>2174</v>
      </c>
      <c r="J488" s="138" t="s">
        <v>631</v>
      </c>
      <c r="K488" s="138" t="s">
        <v>714</v>
      </c>
      <c r="L488" s="141" t="s">
        <v>640</v>
      </c>
      <c r="M488" s="138" t="s">
        <v>2336</v>
      </c>
    </row>
    <row r="489" spans="1:13" ht="11.25" customHeight="1">
      <c r="A489" s="138" t="s">
        <v>2339</v>
      </c>
      <c r="B489" s="138" t="s">
        <v>2340</v>
      </c>
      <c r="C489" s="142"/>
      <c r="D489" s="138" t="s">
        <v>547</v>
      </c>
      <c r="E489" s="138" t="s">
        <v>548</v>
      </c>
      <c r="F489" s="138" t="s">
        <v>1450</v>
      </c>
      <c r="G489" s="138" t="s">
        <v>2341</v>
      </c>
      <c r="H489" s="138" t="s">
        <v>2342</v>
      </c>
      <c r="I489" s="138" t="s">
        <v>2343</v>
      </c>
      <c r="J489" s="138" t="s">
        <v>1675</v>
      </c>
      <c r="K489" s="138" t="s">
        <v>1676</v>
      </c>
      <c r="L489" s="138"/>
      <c r="M489" s="138"/>
    </row>
    <row r="490" spans="1:13" ht="11.25" customHeight="1">
      <c r="A490" s="138" t="s">
        <v>2344</v>
      </c>
      <c r="B490" s="138" t="s">
        <v>2345</v>
      </c>
      <c r="C490" s="142"/>
      <c r="D490" s="138" t="s">
        <v>531</v>
      </c>
      <c r="E490" s="138" t="s">
        <v>532</v>
      </c>
      <c r="F490" s="138" t="s">
        <v>717</v>
      </c>
      <c r="G490" s="138" t="s">
        <v>2174</v>
      </c>
      <c r="H490" s="138" t="s">
        <v>1611</v>
      </c>
      <c r="I490" s="138" t="s">
        <v>2346</v>
      </c>
      <c r="J490" s="138" t="s">
        <v>1086</v>
      </c>
      <c r="K490" s="138" t="s">
        <v>2347</v>
      </c>
      <c r="L490" s="138"/>
      <c r="M490" s="138" t="s">
        <v>2336</v>
      </c>
    </row>
    <row r="491" spans="1:13" ht="11.25" customHeight="1">
      <c r="A491" s="138" t="s">
        <v>2348</v>
      </c>
      <c r="B491" s="138" t="s">
        <v>2349</v>
      </c>
      <c r="C491" s="142"/>
      <c r="D491" s="138" t="s">
        <v>483</v>
      </c>
      <c r="E491" s="138" t="s">
        <v>2350</v>
      </c>
      <c r="F491" s="138" t="s">
        <v>547</v>
      </c>
      <c r="G491" s="138" t="s">
        <v>548</v>
      </c>
      <c r="H491" s="138" t="s">
        <v>2351</v>
      </c>
      <c r="I491" s="138" t="s">
        <v>2352</v>
      </c>
      <c r="J491" s="138" t="s">
        <v>2353</v>
      </c>
      <c r="K491" s="138" t="s">
        <v>2354</v>
      </c>
      <c r="L491" s="138"/>
      <c r="M491" s="138"/>
    </row>
    <row r="492" spans="1:13" ht="11.25" customHeight="1">
      <c r="A492" s="59" t="s">
        <v>2355</v>
      </c>
      <c r="B492" s="139" t="s">
        <v>2356</v>
      </c>
      <c r="C492" s="59">
        <v>7.42</v>
      </c>
      <c r="D492" s="59" t="s">
        <v>2357</v>
      </c>
      <c r="E492" s="139" t="s">
        <v>2358</v>
      </c>
      <c r="F492" s="59" t="s">
        <v>680</v>
      </c>
      <c r="G492" s="139" t="s">
        <v>2359</v>
      </c>
      <c r="H492" s="59" t="s">
        <v>476</v>
      </c>
      <c r="I492" s="139" t="s">
        <v>1178</v>
      </c>
      <c r="J492" s="59" t="s">
        <v>338</v>
      </c>
      <c r="K492" s="139" t="s">
        <v>339</v>
      </c>
      <c r="L492" s="59" t="s">
        <v>658</v>
      </c>
      <c r="M492" s="59" t="s">
        <v>2360</v>
      </c>
    </row>
    <row r="493" spans="1:13" ht="11.25" customHeight="1">
      <c r="A493" s="59" t="s">
        <v>644</v>
      </c>
      <c r="B493" s="59" t="s">
        <v>2361</v>
      </c>
      <c r="C493" s="59">
        <v>0.7</v>
      </c>
      <c r="D493" s="59" t="s">
        <v>338</v>
      </c>
      <c r="E493" s="59" t="s">
        <v>855</v>
      </c>
      <c r="F493" s="59" t="s">
        <v>658</v>
      </c>
      <c r="G493" s="59" t="s">
        <v>857</v>
      </c>
      <c r="H493" s="59" t="s">
        <v>2362</v>
      </c>
      <c r="I493" s="59" t="s">
        <v>2363</v>
      </c>
      <c r="J493" s="59" t="s">
        <v>2364</v>
      </c>
      <c r="K493" s="59" t="s">
        <v>2365</v>
      </c>
      <c r="L493" s="59" t="s">
        <v>888</v>
      </c>
      <c r="M493" s="59"/>
    </row>
    <row r="494" spans="1:13" ht="11.25" customHeight="1">
      <c r="A494" s="59" t="s">
        <v>547</v>
      </c>
      <c r="B494" s="59" t="s">
        <v>1553</v>
      </c>
      <c r="C494" s="59">
        <v>0.7</v>
      </c>
      <c r="D494" s="59" t="s">
        <v>338</v>
      </c>
      <c r="E494" s="59" t="s">
        <v>855</v>
      </c>
      <c r="F494" s="59" t="s">
        <v>658</v>
      </c>
      <c r="G494" s="59" t="s">
        <v>857</v>
      </c>
      <c r="H494" s="59" t="s">
        <v>2362</v>
      </c>
      <c r="I494" s="59" t="s">
        <v>2363</v>
      </c>
      <c r="J494" s="59" t="s">
        <v>2364</v>
      </c>
      <c r="K494" s="59" t="s">
        <v>2365</v>
      </c>
      <c r="L494" s="59" t="s">
        <v>888</v>
      </c>
      <c r="M494" s="59"/>
    </row>
    <row r="495" spans="1:13" s="146" customFormat="1" ht="11.25" customHeight="1">
      <c r="A495" s="59" t="s">
        <v>2366</v>
      </c>
      <c r="B495" s="59" t="s">
        <v>2367</v>
      </c>
      <c r="C495" s="59">
        <v>0.7</v>
      </c>
      <c r="D495" s="59" t="s">
        <v>338</v>
      </c>
      <c r="E495" s="59" t="s">
        <v>855</v>
      </c>
      <c r="F495" s="59" t="s">
        <v>658</v>
      </c>
      <c r="G495" s="59" t="s">
        <v>857</v>
      </c>
      <c r="H495" s="59" t="s">
        <v>2362</v>
      </c>
      <c r="I495" s="59" t="s">
        <v>2363</v>
      </c>
      <c r="J495" s="59" t="s">
        <v>2364</v>
      </c>
      <c r="K495" s="59" t="s">
        <v>2365</v>
      </c>
      <c r="L495" s="59" t="s">
        <v>888</v>
      </c>
      <c r="M495" s="59"/>
    </row>
    <row r="496" spans="1:13" ht="11.25" customHeight="1">
      <c r="A496" s="59" t="s">
        <v>2368</v>
      </c>
      <c r="B496" s="139" t="s">
        <v>2369</v>
      </c>
      <c r="C496" s="59">
        <v>5</v>
      </c>
      <c r="D496" s="59" t="s">
        <v>547</v>
      </c>
      <c r="E496" s="139" t="s">
        <v>548</v>
      </c>
      <c r="F496" s="59" t="s">
        <v>478</v>
      </c>
      <c r="G496" s="139" t="s">
        <v>479</v>
      </c>
      <c r="H496" s="59" t="s">
        <v>2370</v>
      </c>
      <c r="I496" s="139" t="s">
        <v>2371</v>
      </c>
      <c r="J496" s="59" t="s">
        <v>338</v>
      </c>
      <c r="K496" s="139" t="s">
        <v>657</v>
      </c>
      <c r="L496" s="59" t="s">
        <v>658</v>
      </c>
      <c r="M496" s="59" t="s">
        <v>2372</v>
      </c>
    </row>
    <row r="497" spans="1:13" s="403" customFormat="1" ht="11.25" customHeight="1">
      <c r="A497" s="264" t="s">
        <v>2373</v>
      </c>
      <c r="B497" s="264" t="s">
        <v>2374</v>
      </c>
      <c r="C497" s="268"/>
      <c r="D497" s="269" t="s">
        <v>17</v>
      </c>
      <c r="E497" s="264" t="s">
        <v>1158</v>
      </c>
      <c r="F497" s="264" t="s">
        <v>547</v>
      </c>
      <c r="G497" s="264" t="s">
        <v>548</v>
      </c>
      <c r="H497" s="264" t="s">
        <v>350</v>
      </c>
      <c r="I497" s="264" t="s">
        <v>351</v>
      </c>
      <c r="J497" s="265" t="s">
        <v>6399</v>
      </c>
      <c r="K497" s="264" t="s">
        <v>2375</v>
      </c>
      <c r="L497" s="264"/>
      <c r="M497" s="264" t="s">
        <v>2376</v>
      </c>
    </row>
    <row r="498" spans="1:13" s="146" customFormat="1" ht="11.25" customHeight="1">
      <c r="A498" s="54" t="s">
        <v>2377</v>
      </c>
      <c r="B498" s="54" t="s">
        <v>2378</v>
      </c>
      <c r="C498" s="54">
        <v>1</v>
      </c>
      <c r="D498" s="54" t="s">
        <v>644</v>
      </c>
      <c r="E498" s="54" t="s">
        <v>645</v>
      </c>
      <c r="F498" s="54" t="s">
        <v>2196</v>
      </c>
      <c r="G498" s="54" t="s">
        <v>2197</v>
      </c>
      <c r="H498" s="54" t="s">
        <v>397</v>
      </c>
      <c r="I498" s="54" t="s">
        <v>646</v>
      </c>
      <c r="J498" s="54" t="s">
        <v>2379</v>
      </c>
      <c r="K498" s="54" t="s">
        <v>2380</v>
      </c>
      <c r="L498" s="54" t="s">
        <v>2381</v>
      </c>
      <c r="M498" s="54" t="s">
        <v>538</v>
      </c>
    </row>
    <row r="499" spans="1:13" ht="11.25" customHeight="1">
      <c r="A499" s="59" t="s">
        <v>2382</v>
      </c>
      <c r="B499" s="139" t="s">
        <v>2383</v>
      </c>
      <c r="C499" s="59">
        <v>7.7</v>
      </c>
      <c r="D499" s="59" t="s">
        <v>547</v>
      </c>
      <c r="E499" s="139" t="s">
        <v>548</v>
      </c>
      <c r="F499" s="59" t="s">
        <v>675</v>
      </c>
      <c r="G499" s="139" t="s">
        <v>676</v>
      </c>
      <c r="H499" s="59" t="s">
        <v>721</v>
      </c>
      <c r="I499" s="139" t="s">
        <v>2384</v>
      </c>
      <c r="J499" s="59" t="s">
        <v>564</v>
      </c>
      <c r="K499" s="139" t="s">
        <v>2385</v>
      </c>
      <c r="L499" s="59"/>
      <c r="M499" s="59" t="s">
        <v>2360</v>
      </c>
    </row>
    <row r="500" spans="1:13" ht="11.25" customHeight="1">
      <c r="A500" s="59" t="s">
        <v>2386</v>
      </c>
      <c r="B500" s="139" t="s">
        <v>2387</v>
      </c>
      <c r="C500" s="59">
        <v>0.59</v>
      </c>
      <c r="D500" s="59" t="s">
        <v>547</v>
      </c>
      <c r="E500" s="139" t="s">
        <v>548</v>
      </c>
      <c r="F500" s="59" t="s">
        <v>17</v>
      </c>
      <c r="G500" s="139" t="s">
        <v>275</v>
      </c>
      <c r="H500" s="59" t="s">
        <v>474</v>
      </c>
      <c r="I500" s="139" t="s">
        <v>475</v>
      </c>
      <c r="J500" s="59" t="s">
        <v>2388</v>
      </c>
      <c r="K500" s="139" t="s">
        <v>2389</v>
      </c>
      <c r="L500" s="59" t="s">
        <v>691</v>
      </c>
      <c r="M500" s="59" t="s">
        <v>2243</v>
      </c>
    </row>
    <row r="501" spans="1:13" ht="11.25" customHeight="1">
      <c r="A501" s="59" t="s">
        <v>706</v>
      </c>
      <c r="B501" s="139" t="s">
        <v>707</v>
      </c>
      <c r="C501" s="59">
        <v>0</v>
      </c>
      <c r="D501" s="59" t="s">
        <v>708</v>
      </c>
      <c r="E501" s="139" t="s">
        <v>709</v>
      </c>
      <c r="F501" s="59" t="s">
        <v>518</v>
      </c>
      <c r="G501" s="139" t="s">
        <v>519</v>
      </c>
      <c r="H501" s="59" t="s">
        <v>2281</v>
      </c>
      <c r="I501" s="139" t="s">
        <v>2390</v>
      </c>
      <c r="J501" s="59"/>
      <c r="K501" s="139"/>
      <c r="L501" s="59"/>
      <c r="M501" s="59"/>
    </row>
    <row r="502" spans="1:13" ht="11.25" customHeight="1">
      <c r="A502" s="59" t="s">
        <v>2391</v>
      </c>
      <c r="B502" s="139" t="s">
        <v>2392</v>
      </c>
      <c r="C502" s="59">
        <v>13.3</v>
      </c>
      <c r="D502" s="59" t="s">
        <v>338</v>
      </c>
      <c r="E502" s="139" t="s">
        <v>855</v>
      </c>
      <c r="F502" s="59" t="s">
        <v>680</v>
      </c>
      <c r="G502" s="139" t="s">
        <v>681</v>
      </c>
      <c r="H502" s="59" t="s">
        <v>441</v>
      </c>
      <c r="I502" s="139" t="s">
        <v>442</v>
      </c>
      <c r="J502" s="59" t="s">
        <v>2393</v>
      </c>
      <c r="K502" s="139" t="s">
        <v>2394</v>
      </c>
      <c r="L502" s="59"/>
      <c r="M502" s="59"/>
    </row>
    <row r="503" spans="1:13" ht="11.25" customHeight="1">
      <c r="A503" s="59" t="s">
        <v>2395</v>
      </c>
      <c r="B503" s="139" t="s">
        <v>2396</v>
      </c>
      <c r="C503" s="59">
        <v>0</v>
      </c>
      <c r="D503" s="59" t="s">
        <v>2397</v>
      </c>
      <c r="E503" s="139" t="s">
        <v>2398</v>
      </c>
      <c r="F503" s="59"/>
      <c r="G503" s="139"/>
      <c r="H503" s="59"/>
      <c r="I503" s="139"/>
      <c r="J503" s="59"/>
      <c r="K503" s="139"/>
      <c r="L503" s="59"/>
      <c r="M503" s="59"/>
    </row>
    <row r="504" spans="1:13" s="403" customFormat="1" ht="11.25" customHeight="1">
      <c r="A504" s="138" t="s">
        <v>2399</v>
      </c>
      <c r="B504" s="138" t="s">
        <v>2400</v>
      </c>
      <c r="C504" s="142"/>
      <c r="D504" s="138" t="s">
        <v>1258</v>
      </c>
      <c r="E504" s="138" t="s">
        <v>1725</v>
      </c>
      <c r="F504" s="138" t="s">
        <v>19</v>
      </c>
      <c r="G504" s="138" t="s">
        <v>302</v>
      </c>
      <c r="H504" s="138" t="s">
        <v>1454</v>
      </c>
      <c r="I504" s="138" t="s">
        <v>1459</v>
      </c>
      <c r="J504" s="138" t="s">
        <v>2401</v>
      </c>
      <c r="K504" s="138" t="s">
        <v>2402</v>
      </c>
      <c r="L504" s="141" t="s">
        <v>2403</v>
      </c>
      <c r="M504" s="138" t="s">
        <v>2336</v>
      </c>
    </row>
    <row r="505" spans="1:13" ht="11.25" customHeight="1">
      <c r="A505" s="138" t="s">
        <v>2404</v>
      </c>
      <c r="B505" s="138" t="s">
        <v>2405</v>
      </c>
      <c r="C505" s="142"/>
      <c r="D505" s="138" t="s">
        <v>547</v>
      </c>
      <c r="E505" s="138" t="s">
        <v>548</v>
      </c>
      <c r="F505" s="138" t="s">
        <v>397</v>
      </c>
      <c r="G505" s="138" t="s">
        <v>549</v>
      </c>
      <c r="H505" s="138" t="s">
        <v>786</v>
      </c>
      <c r="I505" s="138" t="s">
        <v>1149</v>
      </c>
      <c r="J505" s="138" t="s">
        <v>2406</v>
      </c>
      <c r="K505" s="138" t="s">
        <v>2407</v>
      </c>
      <c r="L505" s="138"/>
      <c r="M505" s="138"/>
    </row>
    <row r="506" spans="1:13" ht="11.25" customHeight="1">
      <c r="A506" s="54" t="s">
        <v>2408</v>
      </c>
      <c r="B506" s="54" t="s">
        <v>2409</v>
      </c>
      <c r="C506" s="54">
        <v>10</v>
      </c>
      <c r="D506" s="54" t="s">
        <v>2297</v>
      </c>
      <c r="E506" s="54" t="s">
        <v>2298</v>
      </c>
      <c r="F506" s="54" t="s">
        <v>547</v>
      </c>
      <c r="G506" s="54" t="s">
        <v>548</v>
      </c>
      <c r="H506" s="54" t="s">
        <v>483</v>
      </c>
      <c r="I506" s="54" t="s">
        <v>484</v>
      </c>
      <c r="J506" s="54" t="s">
        <v>19</v>
      </c>
      <c r="K506" s="54" t="s">
        <v>302</v>
      </c>
      <c r="L506" s="54" t="s">
        <v>717</v>
      </c>
      <c r="M506" s="54" t="s">
        <v>498</v>
      </c>
    </row>
    <row r="507" spans="1:13" ht="11.25" customHeight="1">
      <c r="A507" s="59" t="s">
        <v>2410</v>
      </c>
      <c r="B507" s="59" t="s">
        <v>2411</v>
      </c>
      <c r="C507" s="59"/>
      <c r="D507" s="59" t="s">
        <v>17</v>
      </c>
      <c r="E507" s="59" t="s">
        <v>1925</v>
      </c>
      <c r="F507" s="59" t="s">
        <v>206</v>
      </c>
      <c r="G507" s="59" t="s">
        <v>337</v>
      </c>
      <c r="H507" s="59" t="s">
        <v>2370</v>
      </c>
      <c r="I507" s="59" t="s">
        <v>2371</v>
      </c>
      <c r="J507" s="59" t="s">
        <v>2412</v>
      </c>
      <c r="K507" s="59" t="s">
        <v>2413</v>
      </c>
      <c r="L507" s="59" t="s">
        <v>658</v>
      </c>
      <c r="M507" s="59" t="s">
        <v>2414</v>
      </c>
    </row>
    <row r="508" spans="1:13" ht="11.25" customHeight="1">
      <c r="A508" s="59" t="s">
        <v>2415</v>
      </c>
      <c r="B508" s="59" t="s">
        <v>2416</v>
      </c>
      <c r="C508" s="59"/>
      <c r="D508" s="59" t="s">
        <v>547</v>
      </c>
      <c r="E508" s="59" t="s">
        <v>548</v>
      </c>
      <c r="F508" s="59" t="s">
        <v>286</v>
      </c>
      <c r="G508" s="59" t="s">
        <v>287</v>
      </c>
      <c r="H508" s="59" t="s">
        <v>2417</v>
      </c>
      <c r="I508" s="59" t="s">
        <v>2418</v>
      </c>
      <c r="J508" s="59" t="s">
        <v>1315</v>
      </c>
      <c r="K508" s="59" t="s">
        <v>2419</v>
      </c>
      <c r="L508" s="59"/>
      <c r="M508" s="59"/>
    </row>
    <row r="509" spans="1:13" ht="11.25" customHeight="1">
      <c r="A509" s="59" t="s">
        <v>2420</v>
      </c>
      <c r="B509" s="139" t="s">
        <v>2421</v>
      </c>
      <c r="C509" s="59">
        <v>6.6</v>
      </c>
      <c r="D509" s="59" t="s">
        <v>547</v>
      </c>
      <c r="E509" s="139" t="s">
        <v>1553</v>
      </c>
      <c r="F509" s="59" t="s">
        <v>476</v>
      </c>
      <c r="G509" s="139" t="s">
        <v>2422</v>
      </c>
      <c r="H509" s="59" t="s">
        <v>338</v>
      </c>
      <c r="I509" s="139" t="s">
        <v>855</v>
      </c>
      <c r="J509" s="59" t="s">
        <v>973</v>
      </c>
      <c r="K509" s="139" t="s">
        <v>2423</v>
      </c>
      <c r="L509" s="59" t="s">
        <v>2364</v>
      </c>
      <c r="M509" s="59" t="s">
        <v>896</v>
      </c>
    </row>
    <row r="510" spans="1:13" ht="11.25" customHeight="1">
      <c r="A510" s="59" t="s">
        <v>2424</v>
      </c>
      <c r="B510" s="59" t="s">
        <v>2425</v>
      </c>
      <c r="C510" s="59"/>
      <c r="D510" s="59" t="s">
        <v>2420</v>
      </c>
      <c r="E510" s="59" t="s">
        <v>2426</v>
      </c>
      <c r="F510" s="59" t="s">
        <v>17</v>
      </c>
      <c r="G510" s="59" t="s">
        <v>275</v>
      </c>
      <c r="H510" s="59" t="s">
        <v>206</v>
      </c>
      <c r="I510" s="59" t="s">
        <v>407</v>
      </c>
      <c r="J510" s="59" t="s">
        <v>680</v>
      </c>
      <c r="K510" s="59" t="s">
        <v>2359</v>
      </c>
      <c r="L510" s="59"/>
      <c r="M510" s="59"/>
    </row>
    <row r="511" spans="1:13" s="403" customFormat="1" ht="11.25" customHeight="1">
      <c r="A511" s="59" t="s">
        <v>2427</v>
      </c>
      <c r="B511" s="139" t="s">
        <v>2428</v>
      </c>
      <c r="C511" s="59"/>
      <c r="D511" s="59" t="s">
        <v>1591</v>
      </c>
      <c r="E511" s="139" t="s">
        <v>1592</v>
      </c>
      <c r="F511" s="59" t="s">
        <v>496</v>
      </c>
      <c r="G511" s="139" t="s">
        <v>2429</v>
      </c>
      <c r="H511" s="59" t="s">
        <v>1595</v>
      </c>
      <c r="I511" s="139" t="s">
        <v>1596</v>
      </c>
      <c r="J511" s="59" t="s">
        <v>1238</v>
      </c>
      <c r="K511" s="139" t="s">
        <v>1239</v>
      </c>
      <c r="L511" s="59" t="s">
        <v>2430</v>
      </c>
      <c r="M511" s="59" t="s">
        <v>498</v>
      </c>
    </row>
    <row r="512" spans="1:13" s="404" customFormat="1" ht="11.25" customHeight="1">
      <c r="A512" s="138" t="s">
        <v>2431</v>
      </c>
      <c r="B512" s="138" t="s">
        <v>2432</v>
      </c>
      <c r="C512" s="142"/>
      <c r="D512" s="138" t="s">
        <v>547</v>
      </c>
      <c r="E512" s="138" t="s">
        <v>548</v>
      </c>
      <c r="F512" s="138" t="s">
        <v>288</v>
      </c>
      <c r="G512" s="138" t="s">
        <v>289</v>
      </c>
      <c r="H512" s="138" t="s">
        <v>397</v>
      </c>
      <c r="I512" s="138" t="s">
        <v>554</v>
      </c>
      <c r="J512" s="138" t="s">
        <v>2433</v>
      </c>
      <c r="K512" s="141" t="s">
        <v>2434</v>
      </c>
      <c r="L512" s="138"/>
      <c r="M512" s="138"/>
    </row>
    <row r="513" spans="1:13" ht="11.25" customHeight="1">
      <c r="A513" s="264" t="s">
        <v>2435</v>
      </c>
      <c r="B513" s="265" t="s">
        <v>2436</v>
      </c>
      <c r="C513" s="268"/>
      <c r="D513" s="265" t="s">
        <v>2437</v>
      </c>
      <c r="E513" s="265" t="s">
        <v>2438</v>
      </c>
      <c r="F513" s="265" t="s">
        <v>736</v>
      </c>
      <c r="G513" s="265" t="s">
        <v>785</v>
      </c>
      <c r="H513" s="266" t="s">
        <v>576</v>
      </c>
      <c r="I513" s="265" t="s">
        <v>577</v>
      </c>
      <c r="J513" s="265" t="s">
        <v>2439</v>
      </c>
      <c r="K513" s="265" t="s">
        <v>2440</v>
      </c>
      <c r="L513" s="265"/>
      <c r="M513" s="265" t="s">
        <v>2414</v>
      </c>
    </row>
    <row r="514" spans="1:13" ht="11.25" customHeight="1">
      <c r="A514" s="138" t="s">
        <v>2441</v>
      </c>
      <c r="B514" s="138" t="s">
        <v>2442</v>
      </c>
      <c r="C514" s="142"/>
      <c r="D514" s="138" t="s">
        <v>547</v>
      </c>
      <c r="E514" s="138" t="s">
        <v>548</v>
      </c>
      <c r="F514" s="138" t="s">
        <v>531</v>
      </c>
      <c r="G514" s="138" t="s">
        <v>532</v>
      </c>
      <c r="H514" s="138" t="s">
        <v>1768</v>
      </c>
      <c r="I514" s="138" t="s">
        <v>2443</v>
      </c>
      <c r="J514" s="138" t="s">
        <v>647</v>
      </c>
      <c r="K514" s="138" t="s">
        <v>1920</v>
      </c>
      <c r="L514" s="138"/>
      <c r="M514" s="142"/>
    </row>
    <row r="515" spans="1:13" ht="11.25" customHeight="1">
      <c r="A515" s="138" t="s">
        <v>2444</v>
      </c>
      <c r="B515" s="138" t="s">
        <v>2445</v>
      </c>
      <c r="C515" s="142"/>
      <c r="D515" s="138" t="s">
        <v>547</v>
      </c>
      <c r="E515" s="138" t="s">
        <v>548</v>
      </c>
      <c r="F515" s="138" t="s">
        <v>206</v>
      </c>
      <c r="G515" s="138" t="s">
        <v>407</v>
      </c>
      <c r="H515" s="138" t="s">
        <v>1137</v>
      </c>
      <c r="I515" s="138" t="s">
        <v>1138</v>
      </c>
      <c r="J515" s="138" t="s">
        <v>2446</v>
      </c>
      <c r="K515" s="138" t="s">
        <v>2447</v>
      </c>
      <c r="L515" s="138"/>
      <c r="M515" s="138"/>
    </row>
    <row r="516" spans="1:13" ht="11.25" customHeight="1">
      <c r="A516" s="59" t="s">
        <v>2448</v>
      </c>
      <c r="B516" s="59" t="s">
        <v>2449</v>
      </c>
      <c r="C516" s="59">
        <v>18.2</v>
      </c>
      <c r="D516" s="59" t="s">
        <v>206</v>
      </c>
      <c r="E516" s="59" t="s">
        <v>407</v>
      </c>
      <c r="F516" s="59" t="s">
        <v>2450</v>
      </c>
      <c r="G516" s="59" t="s">
        <v>2451</v>
      </c>
      <c r="H516" s="59" t="s">
        <v>1926</v>
      </c>
      <c r="I516" s="59" t="s">
        <v>1927</v>
      </c>
      <c r="J516" s="59" t="s">
        <v>1088</v>
      </c>
      <c r="K516" s="59" t="s">
        <v>1089</v>
      </c>
      <c r="L516" s="59" t="s">
        <v>1250</v>
      </c>
      <c r="M516" s="59" t="s">
        <v>2336</v>
      </c>
    </row>
    <row r="517" spans="1:13" ht="11.25" customHeight="1">
      <c r="A517" s="138" t="s">
        <v>2452</v>
      </c>
      <c r="B517" s="138" t="s">
        <v>2453</v>
      </c>
      <c r="C517" s="142"/>
      <c r="D517" s="138" t="s">
        <v>338</v>
      </c>
      <c r="E517" s="138" t="s">
        <v>682</v>
      </c>
      <c r="F517" s="138" t="s">
        <v>288</v>
      </c>
      <c r="G517" s="138" t="s">
        <v>1992</v>
      </c>
      <c r="H517" s="138" t="s">
        <v>397</v>
      </c>
      <c r="I517" s="138" t="s">
        <v>554</v>
      </c>
      <c r="J517" s="138" t="s">
        <v>2454</v>
      </c>
      <c r="K517" s="138" t="s">
        <v>2455</v>
      </c>
      <c r="L517" s="138"/>
      <c r="M517" s="138" t="s">
        <v>2456</v>
      </c>
    </row>
    <row r="518" spans="1:13" s="146" customFormat="1" ht="11.25" customHeight="1">
      <c r="A518" s="264" t="s">
        <v>2457</v>
      </c>
      <c r="B518" s="265" t="s">
        <v>2458</v>
      </c>
      <c r="C518" s="267"/>
      <c r="D518" s="265" t="s">
        <v>547</v>
      </c>
      <c r="E518" s="265" t="s">
        <v>548</v>
      </c>
      <c r="F518" s="265" t="s">
        <v>585</v>
      </c>
      <c r="G518" s="265" t="s">
        <v>2459</v>
      </c>
      <c r="H518" s="265" t="s">
        <v>2460</v>
      </c>
      <c r="I518" s="265" t="s">
        <v>2461</v>
      </c>
      <c r="J518" s="265" t="s">
        <v>1340</v>
      </c>
      <c r="K518" s="265" t="s">
        <v>2462</v>
      </c>
      <c r="L518" s="265"/>
      <c r="M518" s="265" t="s">
        <v>2463</v>
      </c>
    </row>
    <row r="519" spans="1:13" ht="11.25" customHeight="1">
      <c r="A519" s="59" t="s">
        <v>2464</v>
      </c>
      <c r="B519" s="59" t="s">
        <v>2465</v>
      </c>
      <c r="C519" s="59">
        <v>9.6999999999999993</v>
      </c>
      <c r="D519" s="59" t="s">
        <v>2318</v>
      </c>
      <c r="E519" s="59" t="s">
        <v>2319</v>
      </c>
      <c r="F519" s="59" t="s">
        <v>380</v>
      </c>
      <c r="G519" s="59" t="s">
        <v>1015</v>
      </c>
      <c r="H519" s="59" t="s">
        <v>206</v>
      </c>
      <c r="I519" s="59" t="s">
        <v>407</v>
      </c>
      <c r="J519" s="59" t="s">
        <v>961</v>
      </c>
      <c r="K519" s="59" t="s">
        <v>962</v>
      </c>
      <c r="L519" s="59" t="s">
        <v>338</v>
      </c>
      <c r="M519" s="59" t="s">
        <v>324</v>
      </c>
    </row>
    <row r="520" spans="1:13" ht="11.25" customHeight="1">
      <c r="A520" s="59" t="s">
        <v>2466</v>
      </c>
      <c r="B520" s="139" t="s">
        <v>2467</v>
      </c>
      <c r="C520" s="59">
        <v>6</v>
      </c>
      <c r="D520" s="59" t="s">
        <v>547</v>
      </c>
      <c r="E520" s="139" t="s">
        <v>548</v>
      </c>
      <c r="F520" s="59" t="s">
        <v>476</v>
      </c>
      <c r="G520" s="139" t="s">
        <v>2468</v>
      </c>
      <c r="H520" s="59" t="s">
        <v>680</v>
      </c>
      <c r="I520" s="139" t="s">
        <v>2359</v>
      </c>
      <c r="J520" s="59" t="s">
        <v>478</v>
      </c>
      <c r="K520" s="139" t="s">
        <v>479</v>
      </c>
      <c r="L520" s="59"/>
      <c r="M520" s="59" t="s">
        <v>1022</v>
      </c>
    </row>
    <row r="521" spans="1:13" ht="11.25" customHeight="1">
      <c r="A521" s="59" t="s">
        <v>2469</v>
      </c>
      <c r="B521" s="59" t="s">
        <v>2470</v>
      </c>
      <c r="C521" s="59"/>
      <c r="D521" s="59" t="s">
        <v>1256</v>
      </c>
      <c r="E521" s="59" t="s">
        <v>2471</v>
      </c>
      <c r="F521" s="59" t="s">
        <v>206</v>
      </c>
      <c r="G521" s="59" t="s">
        <v>407</v>
      </c>
      <c r="H521" s="59" t="s">
        <v>680</v>
      </c>
      <c r="I521" s="59" t="s">
        <v>2359</v>
      </c>
      <c r="J521" s="59" t="s">
        <v>338</v>
      </c>
      <c r="K521" s="59" t="s">
        <v>339</v>
      </c>
      <c r="L521" s="59"/>
      <c r="M521" s="59"/>
    </row>
    <row r="522" spans="1:13" s="260" customFormat="1" ht="11.25" customHeight="1">
      <c r="A522" s="264" t="s">
        <v>2316</v>
      </c>
      <c r="B522" s="265" t="s">
        <v>2472</v>
      </c>
      <c r="C522" s="267"/>
      <c r="D522" s="266" t="s">
        <v>17</v>
      </c>
      <c r="E522" s="265" t="s">
        <v>801</v>
      </c>
      <c r="F522" s="265" t="s">
        <v>547</v>
      </c>
      <c r="G522" s="265" t="s">
        <v>548</v>
      </c>
      <c r="H522" s="265" t="s">
        <v>852</v>
      </c>
      <c r="I522" s="265" t="s">
        <v>1488</v>
      </c>
      <c r="J522" s="265" t="s">
        <v>18</v>
      </c>
      <c r="K522" s="265" t="s">
        <v>854</v>
      </c>
      <c r="L522" s="265"/>
      <c r="M522" s="265" t="s">
        <v>551</v>
      </c>
    </row>
    <row r="523" spans="1:13" ht="11.25" customHeight="1">
      <c r="A523" s="59" t="s">
        <v>1256</v>
      </c>
      <c r="B523" s="139" t="s">
        <v>1257</v>
      </c>
      <c r="C523" s="59">
        <v>1.37</v>
      </c>
      <c r="D523" s="59" t="s">
        <v>378</v>
      </c>
      <c r="E523" s="139" t="s">
        <v>379</v>
      </c>
      <c r="F523" s="59" t="s">
        <v>715</v>
      </c>
      <c r="G523" s="139" t="s">
        <v>716</v>
      </c>
      <c r="H523" s="59" t="s">
        <v>2170</v>
      </c>
      <c r="I523" s="139" t="s">
        <v>2171</v>
      </c>
      <c r="J523" s="59" t="s">
        <v>1078</v>
      </c>
      <c r="K523" s="139" t="s">
        <v>2473</v>
      </c>
      <c r="L523" s="59" t="s">
        <v>443</v>
      </c>
      <c r="M523" s="59" t="s">
        <v>1574</v>
      </c>
    </row>
    <row r="524" spans="1:13" ht="11.25" customHeight="1">
      <c r="A524" s="59" t="s">
        <v>2406</v>
      </c>
      <c r="B524" s="59" t="s">
        <v>2474</v>
      </c>
      <c r="C524" s="59">
        <v>7.5</v>
      </c>
      <c r="D524" s="59" t="s">
        <v>1166</v>
      </c>
      <c r="E524" s="59" t="s">
        <v>2475</v>
      </c>
      <c r="F524" s="59" t="s">
        <v>2476</v>
      </c>
      <c r="G524" s="59" t="s">
        <v>2477</v>
      </c>
      <c r="H524" s="59" t="s">
        <v>1168</v>
      </c>
      <c r="I524" s="59" t="s">
        <v>1169</v>
      </c>
      <c r="J524" s="59" t="s">
        <v>2478</v>
      </c>
      <c r="K524" s="59" t="s">
        <v>2479</v>
      </c>
      <c r="L524" s="59"/>
      <c r="M524" s="59"/>
    </row>
    <row r="525" spans="1:13" s="146" customFormat="1" ht="11.25" customHeight="1">
      <c r="A525" s="59" t="s">
        <v>2480</v>
      </c>
      <c r="B525" s="139" t="s">
        <v>2481</v>
      </c>
      <c r="C525" s="59"/>
      <c r="D525" s="59" t="s">
        <v>547</v>
      </c>
      <c r="E525" s="139" t="s">
        <v>548</v>
      </c>
      <c r="F525" s="59" t="s">
        <v>483</v>
      </c>
      <c r="G525" s="139" t="s">
        <v>484</v>
      </c>
      <c r="H525" s="59" t="s">
        <v>1670</v>
      </c>
      <c r="I525" s="139" t="s">
        <v>1671</v>
      </c>
      <c r="J525" s="59" t="s">
        <v>1672</v>
      </c>
      <c r="K525" s="139" t="s">
        <v>2482</v>
      </c>
      <c r="L525" s="59" t="s">
        <v>2483</v>
      </c>
      <c r="M525" s="59"/>
    </row>
    <row r="526" spans="1:13" ht="11.25" customHeight="1">
      <c r="A526" s="59" t="s">
        <v>2484</v>
      </c>
      <c r="B526" s="139" t="s">
        <v>2485</v>
      </c>
      <c r="C526" s="59">
        <v>1.77</v>
      </c>
      <c r="D526" s="59" t="s">
        <v>1256</v>
      </c>
      <c r="E526" s="139" t="s">
        <v>2471</v>
      </c>
      <c r="F526" s="59" t="s">
        <v>810</v>
      </c>
      <c r="G526" s="139" t="s">
        <v>1172</v>
      </c>
      <c r="H526" s="59" t="s">
        <v>695</v>
      </c>
      <c r="I526" s="139" t="s">
        <v>696</v>
      </c>
      <c r="J526" s="59" t="s">
        <v>397</v>
      </c>
      <c r="K526" s="139" t="s">
        <v>554</v>
      </c>
      <c r="L526" s="59" t="s">
        <v>397</v>
      </c>
      <c r="M526" s="59" t="s">
        <v>1574</v>
      </c>
    </row>
    <row r="527" spans="1:13" ht="11.25" customHeight="1">
      <c r="A527" s="415" t="s">
        <v>6570</v>
      </c>
      <c r="B527" s="415" t="s">
        <v>6493</v>
      </c>
      <c r="C527" s="414"/>
      <c r="D527" s="415" t="s">
        <v>6526</v>
      </c>
      <c r="E527" s="415" t="s">
        <v>801</v>
      </c>
      <c r="F527" s="415" t="s">
        <v>16</v>
      </c>
      <c r="G527" s="415" t="s">
        <v>311</v>
      </c>
      <c r="H527" s="415" t="s">
        <v>6515</v>
      </c>
      <c r="I527" s="415" t="s">
        <v>548</v>
      </c>
      <c r="J527" s="415" t="s">
        <v>531</v>
      </c>
      <c r="K527" s="415" t="s">
        <v>532</v>
      </c>
      <c r="L527" s="265"/>
      <c r="M527" s="624" t="s">
        <v>6487</v>
      </c>
    </row>
    <row r="528" spans="1:13" s="403" customFormat="1" ht="11.25" customHeight="1">
      <c r="A528" s="138" t="s">
        <v>2486</v>
      </c>
      <c r="B528" s="138" t="s">
        <v>2487</v>
      </c>
      <c r="C528" s="142">
        <v>1.2</v>
      </c>
      <c r="D528" s="138" t="s">
        <v>547</v>
      </c>
      <c r="E528" s="138" t="s">
        <v>548</v>
      </c>
      <c r="F528" s="138" t="s">
        <v>2488</v>
      </c>
      <c r="G528" s="138" t="s">
        <v>2489</v>
      </c>
      <c r="H528" s="138" t="s">
        <v>2490</v>
      </c>
      <c r="I528" s="138" t="s">
        <v>2491</v>
      </c>
      <c r="J528" s="138" t="s">
        <v>2492</v>
      </c>
      <c r="K528" s="138" t="s">
        <v>2493</v>
      </c>
      <c r="L528" s="138"/>
      <c r="M528" s="138" t="s">
        <v>356</v>
      </c>
    </row>
    <row r="529" spans="1:13" ht="11.25" customHeight="1">
      <c r="A529" s="59" t="s">
        <v>2494</v>
      </c>
      <c r="B529" s="139" t="s">
        <v>2495</v>
      </c>
      <c r="C529" s="59">
        <v>0</v>
      </c>
      <c r="D529" s="59" t="s">
        <v>547</v>
      </c>
      <c r="E529" s="139" t="s">
        <v>548</v>
      </c>
      <c r="F529" s="59" t="s">
        <v>378</v>
      </c>
      <c r="G529" s="139" t="s">
        <v>379</v>
      </c>
      <c r="H529" s="59" t="s">
        <v>286</v>
      </c>
      <c r="I529" s="139" t="s">
        <v>287</v>
      </c>
      <c r="J529" s="59" t="s">
        <v>19</v>
      </c>
      <c r="K529" s="139" t="s">
        <v>1706</v>
      </c>
      <c r="L529" s="59" t="s">
        <v>717</v>
      </c>
      <c r="M529" s="59" t="s">
        <v>498</v>
      </c>
    </row>
    <row r="530" spans="1:13" ht="11.25" customHeight="1">
      <c r="A530" s="59" t="s">
        <v>2496</v>
      </c>
      <c r="B530" s="59" t="s">
        <v>2497</v>
      </c>
      <c r="C530" s="59"/>
      <c r="D530" s="59" t="s">
        <v>1137</v>
      </c>
      <c r="E530" s="59" t="s">
        <v>1138</v>
      </c>
      <c r="F530" s="59" t="s">
        <v>2091</v>
      </c>
      <c r="G530" s="59" t="s">
        <v>2092</v>
      </c>
      <c r="H530" s="59" t="s">
        <v>2226</v>
      </c>
      <c r="I530" s="59" t="s">
        <v>2498</v>
      </c>
      <c r="J530" s="59" t="s">
        <v>2499</v>
      </c>
      <c r="K530" s="59" t="s">
        <v>2500</v>
      </c>
      <c r="L530" s="59" t="s">
        <v>691</v>
      </c>
      <c r="M530" s="59"/>
    </row>
    <row r="531" spans="1:13" ht="11.25" customHeight="1">
      <c r="A531" s="264" t="s">
        <v>2496</v>
      </c>
      <c r="B531" s="265" t="s">
        <v>2497</v>
      </c>
      <c r="C531" s="267"/>
      <c r="D531" s="265" t="s">
        <v>1137</v>
      </c>
      <c r="E531" s="265" t="s">
        <v>1138</v>
      </c>
      <c r="F531" s="265" t="s">
        <v>2091</v>
      </c>
      <c r="G531" s="265" t="s">
        <v>2092</v>
      </c>
      <c r="H531" s="265" t="s">
        <v>2226</v>
      </c>
      <c r="I531" s="265" t="s">
        <v>2498</v>
      </c>
      <c r="J531" s="267"/>
      <c r="K531" s="267"/>
      <c r="L531" s="267"/>
      <c r="M531" s="267"/>
    </row>
    <row r="532" spans="1:13" ht="11.25" customHeight="1">
      <c r="A532" s="264" t="s">
        <v>2501</v>
      </c>
      <c r="B532" s="265" t="s">
        <v>2502</v>
      </c>
      <c r="C532" s="267"/>
      <c r="D532" s="265" t="s">
        <v>545</v>
      </c>
      <c r="E532" s="265" t="s">
        <v>2503</v>
      </c>
      <c r="F532" s="265" t="s">
        <v>17</v>
      </c>
      <c r="G532" s="265" t="s">
        <v>801</v>
      </c>
      <c r="H532" s="265" t="s">
        <v>276</v>
      </c>
      <c r="I532" s="265" t="s">
        <v>277</v>
      </c>
      <c r="J532" s="264" t="s">
        <v>286</v>
      </c>
      <c r="K532" s="264" t="s">
        <v>287</v>
      </c>
      <c r="L532" s="264"/>
      <c r="M532" s="264" t="s">
        <v>2504</v>
      </c>
    </row>
    <row r="533" spans="1:13" ht="11.25" customHeight="1">
      <c r="A533" s="59" t="s">
        <v>2505</v>
      </c>
      <c r="B533" s="59" t="s">
        <v>2506</v>
      </c>
      <c r="C533" s="59"/>
      <c r="D533" s="59" t="s">
        <v>17</v>
      </c>
      <c r="E533" s="59" t="s">
        <v>801</v>
      </c>
      <c r="F533" s="59" t="s">
        <v>206</v>
      </c>
      <c r="G533" s="59" t="s">
        <v>407</v>
      </c>
      <c r="H533" s="59" t="s">
        <v>1137</v>
      </c>
      <c r="I533" s="59" t="s">
        <v>1138</v>
      </c>
      <c r="J533" s="59" t="s">
        <v>631</v>
      </c>
      <c r="K533" s="59" t="s">
        <v>714</v>
      </c>
      <c r="L533" s="59"/>
      <c r="M533" s="59" t="s">
        <v>2336</v>
      </c>
    </row>
    <row r="534" spans="1:13" s="287" customFormat="1" ht="11.25" customHeight="1">
      <c r="A534" s="59" t="s">
        <v>2507</v>
      </c>
      <c r="B534" s="59" t="s">
        <v>2508</v>
      </c>
      <c r="C534" s="59"/>
      <c r="D534" s="59" t="s">
        <v>547</v>
      </c>
      <c r="E534" s="59" t="s">
        <v>548</v>
      </c>
      <c r="F534" s="59" t="s">
        <v>378</v>
      </c>
      <c r="G534" s="59" t="s">
        <v>1020</v>
      </c>
      <c r="H534" s="59" t="s">
        <v>1164</v>
      </c>
      <c r="I534" s="59" t="s">
        <v>1165</v>
      </c>
      <c r="J534" s="59" t="s">
        <v>397</v>
      </c>
      <c r="K534" s="59" t="s">
        <v>549</v>
      </c>
      <c r="L534" s="59"/>
      <c r="M534" s="59" t="s">
        <v>1159</v>
      </c>
    </row>
    <row r="535" spans="1:13" ht="11.25" customHeight="1">
      <c r="A535" s="138" t="s">
        <v>2509</v>
      </c>
      <c r="B535" s="138" t="s">
        <v>2510</v>
      </c>
      <c r="C535" s="142"/>
      <c r="D535" s="138" t="s">
        <v>378</v>
      </c>
      <c r="E535" s="138" t="s">
        <v>379</v>
      </c>
      <c r="F535" s="138" t="s">
        <v>206</v>
      </c>
      <c r="G535" s="138" t="s">
        <v>407</v>
      </c>
      <c r="H535" s="138" t="s">
        <v>196</v>
      </c>
      <c r="I535" s="138" t="s">
        <v>408</v>
      </c>
      <c r="J535" s="138" t="s">
        <v>2511</v>
      </c>
      <c r="K535" s="138" t="s">
        <v>2512</v>
      </c>
      <c r="L535" s="138"/>
      <c r="M535" s="142"/>
    </row>
    <row r="536" spans="1:13" ht="11.25" customHeight="1">
      <c r="A536" s="138" t="s">
        <v>2513</v>
      </c>
      <c r="B536" s="138" t="s">
        <v>2514</v>
      </c>
      <c r="C536" s="142"/>
      <c r="D536" s="138" t="s">
        <v>483</v>
      </c>
      <c r="E536" s="138" t="s">
        <v>484</v>
      </c>
      <c r="F536" s="138" t="s">
        <v>631</v>
      </c>
      <c r="G536" s="138" t="s">
        <v>714</v>
      </c>
      <c r="H536" s="138" t="s">
        <v>715</v>
      </c>
      <c r="I536" s="138" t="s">
        <v>716</v>
      </c>
      <c r="J536" s="138" t="s">
        <v>1661</v>
      </c>
      <c r="K536" s="138" t="s">
        <v>2515</v>
      </c>
      <c r="L536" s="138"/>
      <c r="M536" s="138"/>
    </row>
    <row r="537" spans="1:13" ht="11.25" customHeight="1">
      <c r="A537" s="59" t="s">
        <v>2516</v>
      </c>
      <c r="B537" s="59" t="s">
        <v>2517</v>
      </c>
      <c r="C537" s="59"/>
      <c r="D537" s="59" t="s">
        <v>706</v>
      </c>
      <c r="E537" s="59" t="s">
        <v>707</v>
      </c>
      <c r="F537" s="59" t="s">
        <v>723</v>
      </c>
      <c r="G537" s="59" t="s">
        <v>724</v>
      </c>
      <c r="H537" s="59" t="s">
        <v>907</v>
      </c>
      <c r="I537" s="59" t="s">
        <v>2518</v>
      </c>
      <c r="J537" s="59"/>
      <c r="K537" s="59"/>
      <c r="L537" s="59"/>
      <c r="M537" s="59"/>
    </row>
    <row r="538" spans="1:13" ht="11.25" customHeight="1">
      <c r="A538" s="59" t="s">
        <v>2519</v>
      </c>
      <c r="B538" s="59" t="s">
        <v>2520</v>
      </c>
      <c r="C538" s="59"/>
      <c r="D538" s="59" t="s">
        <v>2521</v>
      </c>
      <c r="E538" s="59" t="s">
        <v>2522</v>
      </c>
      <c r="F538" s="59"/>
      <c r="G538" s="59"/>
      <c r="H538" s="59"/>
      <c r="I538" s="59"/>
      <c r="J538" s="59"/>
      <c r="K538" s="59"/>
      <c r="L538" s="59"/>
      <c r="M538" s="59"/>
    </row>
    <row r="539" spans="1:13" ht="11.25" customHeight="1">
      <c r="A539" s="59" t="s">
        <v>2523</v>
      </c>
      <c r="B539" s="139" t="s">
        <v>2524</v>
      </c>
      <c r="C539" s="59"/>
      <c r="D539" s="59" t="s">
        <v>2525</v>
      </c>
      <c r="E539" s="139" t="s">
        <v>2526</v>
      </c>
      <c r="F539" s="59"/>
      <c r="G539" s="139"/>
      <c r="H539" s="59"/>
      <c r="I539" s="139"/>
      <c r="J539" s="59"/>
      <c r="K539" s="139"/>
      <c r="L539" s="59">
        <v>109</v>
      </c>
      <c r="M539" s="59"/>
    </row>
    <row r="540" spans="1:13" ht="11.25" customHeight="1">
      <c r="A540" s="59" t="s">
        <v>2527</v>
      </c>
      <c r="B540" s="139" t="s">
        <v>2528</v>
      </c>
      <c r="C540" s="59"/>
      <c r="D540" s="59" t="s">
        <v>2529</v>
      </c>
      <c r="E540" s="139" t="s">
        <v>2530</v>
      </c>
      <c r="F540" s="59"/>
      <c r="G540" s="139"/>
      <c r="H540" s="59"/>
      <c r="I540" s="139"/>
      <c r="J540" s="59"/>
      <c r="K540" s="139"/>
      <c r="L540" s="59"/>
      <c r="M540" s="59"/>
    </row>
    <row r="541" spans="1:13" s="146" customFormat="1" ht="11.25" customHeight="1">
      <c r="A541" s="59" t="s">
        <v>2531</v>
      </c>
      <c r="B541" s="139" t="s">
        <v>2532</v>
      </c>
      <c r="C541" s="59"/>
      <c r="D541" s="59"/>
      <c r="E541" s="139"/>
      <c r="F541" s="59"/>
      <c r="G541" s="139"/>
      <c r="H541" s="59"/>
      <c r="I541" s="139"/>
      <c r="J541" s="59"/>
      <c r="K541" s="139"/>
      <c r="L541" s="59"/>
      <c r="M541" s="59"/>
    </row>
    <row r="542" spans="1:13" ht="11.25" customHeight="1">
      <c r="A542" s="59" t="s">
        <v>2533</v>
      </c>
      <c r="B542" s="59" t="s">
        <v>2534</v>
      </c>
      <c r="C542" s="59"/>
      <c r="D542" s="59" t="s">
        <v>2311</v>
      </c>
      <c r="E542" s="59" t="s">
        <v>2312</v>
      </c>
      <c r="F542" s="59" t="s">
        <v>1032</v>
      </c>
      <c r="G542" s="59" t="s">
        <v>1033</v>
      </c>
      <c r="H542" s="59" t="s">
        <v>2535</v>
      </c>
      <c r="I542" s="59" t="s">
        <v>2536</v>
      </c>
      <c r="J542" s="59" t="s">
        <v>469</v>
      </c>
      <c r="K542" s="59" t="s">
        <v>470</v>
      </c>
      <c r="L542" s="59" t="s">
        <v>2537</v>
      </c>
      <c r="M542" s="59"/>
    </row>
    <row r="543" spans="1:13" ht="11.25" customHeight="1">
      <c r="A543" s="59" t="s">
        <v>2311</v>
      </c>
      <c r="B543" s="139" t="s">
        <v>2312</v>
      </c>
      <c r="C543" s="59"/>
      <c r="D543" s="59" t="s">
        <v>6386</v>
      </c>
      <c r="E543" s="139" t="s">
        <v>1491</v>
      </c>
      <c r="F543" s="59" t="s">
        <v>2538</v>
      </c>
      <c r="G543" s="139" t="s">
        <v>2539</v>
      </c>
      <c r="H543" s="59" t="s">
        <v>725</v>
      </c>
      <c r="I543" s="139" t="s">
        <v>726</v>
      </c>
      <c r="J543" s="59" t="s">
        <v>1504</v>
      </c>
      <c r="K543" s="139" t="s">
        <v>1505</v>
      </c>
      <c r="L543" s="59"/>
      <c r="M543" s="59"/>
    </row>
    <row r="544" spans="1:13" ht="11.25" customHeight="1">
      <c r="A544" s="59" t="s">
        <v>737</v>
      </c>
      <c r="B544" s="59" t="s">
        <v>738</v>
      </c>
      <c r="C544" s="59">
        <v>0</v>
      </c>
      <c r="D544" s="59" t="s">
        <v>2540</v>
      </c>
      <c r="E544" s="59" t="s">
        <v>2541</v>
      </c>
      <c r="F544" s="59" t="s">
        <v>2542</v>
      </c>
      <c r="G544" s="59" t="s">
        <v>2543</v>
      </c>
      <c r="H544" s="59"/>
      <c r="I544" s="59"/>
      <c r="J544" s="59"/>
      <c r="K544" s="59"/>
      <c r="L544" s="59"/>
      <c r="M544" s="59"/>
    </row>
    <row r="545" spans="1:13" ht="11.25" customHeight="1">
      <c r="A545" s="59" t="s">
        <v>2544</v>
      </c>
      <c r="B545" s="139" t="s">
        <v>2545</v>
      </c>
      <c r="C545" s="59">
        <v>0</v>
      </c>
      <c r="D545" s="59" t="s">
        <v>2546</v>
      </c>
      <c r="E545" s="139" t="s">
        <v>2547</v>
      </c>
      <c r="F545" s="59"/>
      <c r="G545" s="139"/>
      <c r="H545" s="59"/>
      <c r="I545" s="139"/>
      <c r="J545" s="59"/>
      <c r="K545" s="139"/>
      <c r="L545" s="59"/>
      <c r="M545" s="59"/>
    </row>
    <row r="546" spans="1:13" ht="11.25" customHeight="1">
      <c r="A546" s="59" t="s">
        <v>2548</v>
      </c>
      <c r="B546" s="139" t="s">
        <v>2549</v>
      </c>
      <c r="C546" s="59"/>
      <c r="D546" s="59">
        <v>12062706</v>
      </c>
      <c r="E546" s="139" t="s">
        <v>2550</v>
      </c>
      <c r="F546" s="59" t="s">
        <v>2551</v>
      </c>
      <c r="G546" s="139" t="s">
        <v>2552</v>
      </c>
      <c r="H546" s="59"/>
      <c r="I546" s="139"/>
      <c r="J546" s="59"/>
      <c r="K546" s="139"/>
      <c r="L546" s="59"/>
      <c r="M546" s="59"/>
    </row>
    <row r="547" spans="1:13" s="146" customFormat="1" ht="11.25" customHeight="1">
      <c r="A547" s="59" t="s">
        <v>2553</v>
      </c>
      <c r="B547" s="139" t="s">
        <v>2554</v>
      </c>
      <c r="C547" s="59"/>
      <c r="D547" s="59" t="s">
        <v>2555</v>
      </c>
      <c r="E547" s="139" t="s">
        <v>2556</v>
      </c>
      <c r="F547" s="59" t="s">
        <v>418</v>
      </c>
      <c r="G547" s="139" t="s">
        <v>419</v>
      </c>
      <c r="H547" s="59"/>
      <c r="I547" s="139"/>
      <c r="J547" s="59"/>
      <c r="K547" s="139"/>
      <c r="L547" s="59"/>
      <c r="M547" s="59"/>
    </row>
    <row r="548" spans="1:13" s="151" customFormat="1" ht="11.25" customHeight="1">
      <c r="A548" s="264" t="s">
        <v>2557</v>
      </c>
      <c r="B548" s="265" t="s">
        <v>2558</v>
      </c>
      <c r="C548" s="267"/>
      <c r="D548" s="265" t="s">
        <v>1773</v>
      </c>
      <c r="E548" s="265" t="s">
        <v>2559</v>
      </c>
      <c r="F548" s="265" t="s">
        <v>2560</v>
      </c>
      <c r="G548" s="265" t="s">
        <v>2561</v>
      </c>
      <c r="H548" s="265" t="s">
        <v>786</v>
      </c>
      <c r="I548" s="265" t="s">
        <v>1149</v>
      </c>
      <c r="J548" s="264" t="s">
        <v>378</v>
      </c>
      <c r="K548" s="264" t="s">
        <v>1020</v>
      </c>
      <c r="L548" s="264"/>
      <c r="M548" s="264" t="s">
        <v>1159</v>
      </c>
    </row>
    <row r="549" spans="1:13" s="146" customFormat="1" ht="11.25" customHeight="1">
      <c r="A549" s="59" t="s">
        <v>2562</v>
      </c>
      <c r="B549" s="139" t="s">
        <v>2563</v>
      </c>
      <c r="C549" s="59"/>
      <c r="D549" s="59">
        <v>12061606</v>
      </c>
      <c r="E549" s="139" t="s">
        <v>2564</v>
      </c>
      <c r="F549" s="59"/>
      <c r="G549" s="139"/>
      <c r="H549" s="59"/>
      <c r="I549" s="139"/>
      <c r="J549" s="59"/>
      <c r="K549" s="139"/>
      <c r="L549" s="59"/>
      <c r="M549" s="59"/>
    </row>
    <row r="550" spans="1:13" ht="11.25" customHeight="1">
      <c r="A550" s="59" t="s">
        <v>739</v>
      </c>
      <c r="B550" s="59" t="s">
        <v>2565</v>
      </c>
      <c r="C550" s="59"/>
      <c r="D550" s="59" t="s">
        <v>2566</v>
      </c>
      <c r="E550" s="59" t="s">
        <v>2567</v>
      </c>
      <c r="F550" s="59"/>
      <c r="G550" s="59"/>
      <c r="H550" s="59"/>
      <c r="I550" s="59"/>
      <c r="J550" s="59"/>
      <c r="K550" s="59"/>
      <c r="L550" s="59"/>
      <c r="M550" s="59"/>
    </row>
    <row r="551" spans="1:13" ht="11.25" customHeight="1">
      <c r="A551" s="59" t="s">
        <v>2568</v>
      </c>
      <c r="B551" s="59" t="s">
        <v>2569</v>
      </c>
      <c r="C551" s="59"/>
      <c r="D551" s="59" t="s">
        <v>2570</v>
      </c>
      <c r="E551" s="59" t="s">
        <v>2571</v>
      </c>
      <c r="F551" s="59"/>
      <c r="G551" s="59"/>
      <c r="H551" s="59"/>
      <c r="I551" s="59"/>
      <c r="J551" s="59"/>
      <c r="K551" s="59"/>
      <c r="L551" s="59"/>
      <c r="M551" s="59"/>
    </row>
    <row r="552" spans="1:13" s="260" customFormat="1" ht="11.25" customHeight="1">
      <c r="A552" s="59" t="s">
        <v>2572</v>
      </c>
      <c r="B552" s="59" t="s">
        <v>2573</v>
      </c>
      <c r="C552" s="59"/>
      <c r="D552" s="59" t="s">
        <v>2574</v>
      </c>
      <c r="E552" s="59" t="s">
        <v>2575</v>
      </c>
      <c r="F552" s="59"/>
      <c r="G552" s="59"/>
      <c r="H552" s="59"/>
      <c r="I552" s="59"/>
      <c r="J552" s="59"/>
      <c r="K552" s="59"/>
      <c r="L552" s="59"/>
      <c r="M552" s="59"/>
    </row>
    <row r="553" spans="1:13" ht="11.25" customHeight="1">
      <c r="A553" s="138" t="s">
        <v>2576</v>
      </c>
      <c r="B553" s="138" t="s">
        <v>2577</v>
      </c>
      <c r="C553" s="142"/>
      <c r="D553" s="138" t="s">
        <v>441</v>
      </c>
      <c r="E553" s="138" t="s">
        <v>507</v>
      </c>
      <c r="F553" s="138" t="s">
        <v>338</v>
      </c>
      <c r="G553" s="138" t="s">
        <v>339</v>
      </c>
      <c r="H553" s="138" t="s">
        <v>756</v>
      </c>
      <c r="I553" s="138" t="s">
        <v>757</v>
      </c>
      <c r="J553" s="138" t="s">
        <v>758</v>
      </c>
      <c r="K553" s="138" t="s">
        <v>2578</v>
      </c>
      <c r="L553" s="138"/>
      <c r="M553" s="142"/>
    </row>
    <row r="554" spans="1:13" ht="11.25" customHeight="1">
      <c r="A554" s="138" t="s">
        <v>2579</v>
      </c>
      <c r="B554" s="141" t="s">
        <v>2579</v>
      </c>
      <c r="C554" s="142"/>
      <c r="D554" s="138">
        <v>10033101</v>
      </c>
      <c r="E554" s="138"/>
      <c r="F554" s="138"/>
      <c r="G554" s="138"/>
      <c r="H554" s="138"/>
      <c r="I554" s="138"/>
      <c r="J554" s="138"/>
      <c r="K554" s="138"/>
      <c r="L554" s="138"/>
      <c r="M554" s="142"/>
    </row>
    <row r="555" spans="1:13" ht="11.25" customHeight="1">
      <c r="A555" s="138" t="s">
        <v>2580</v>
      </c>
      <c r="B555" s="141" t="s">
        <v>2581</v>
      </c>
      <c r="C555" s="142"/>
      <c r="D555" s="141" t="s">
        <v>2582</v>
      </c>
      <c r="E555" s="141" t="s">
        <v>2583</v>
      </c>
      <c r="F555" s="138"/>
      <c r="G555" s="138"/>
      <c r="H555" s="138"/>
      <c r="I555" s="138"/>
      <c r="J555" s="138"/>
      <c r="K555" s="138"/>
      <c r="L555" s="138"/>
      <c r="M555" s="142"/>
    </row>
    <row r="556" spans="1:13" ht="11.25" customHeight="1">
      <c r="A556" s="59" t="s">
        <v>2584</v>
      </c>
      <c r="B556" s="59" t="s">
        <v>2585</v>
      </c>
      <c r="C556" s="59"/>
      <c r="D556" s="59" t="s">
        <v>2586</v>
      </c>
      <c r="E556" s="59" t="s">
        <v>2587</v>
      </c>
      <c r="F556" s="59"/>
      <c r="G556" s="59"/>
      <c r="H556" s="59"/>
      <c r="I556" s="59"/>
      <c r="J556" s="59"/>
      <c r="K556" s="59"/>
      <c r="L556" s="59"/>
      <c r="M556" s="59"/>
    </row>
    <row r="557" spans="1:13" ht="11.25" customHeight="1">
      <c r="A557" s="138" t="s">
        <v>2588</v>
      </c>
      <c r="B557" s="138" t="s">
        <v>2589</v>
      </c>
      <c r="C557" s="142"/>
      <c r="D557" s="138" t="s">
        <v>1108</v>
      </c>
      <c r="E557" s="138" t="s">
        <v>1109</v>
      </c>
      <c r="F557" s="138" t="s">
        <v>2214</v>
      </c>
      <c r="G557" s="138" t="s">
        <v>2590</v>
      </c>
      <c r="H557" s="138" t="s">
        <v>2591</v>
      </c>
      <c r="I557" s="138" t="s">
        <v>2592</v>
      </c>
      <c r="J557" s="138" t="s">
        <v>2593</v>
      </c>
      <c r="K557" s="138" t="s">
        <v>2594</v>
      </c>
      <c r="L557" s="138"/>
      <c r="M557" s="142"/>
    </row>
    <row r="558" spans="1:13" s="146" customFormat="1" ht="11.25" customHeight="1">
      <c r="A558" s="138" t="s">
        <v>2595</v>
      </c>
      <c r="B558" s="141" t="s">
        <v>2596</v>
      </c>
      <c r="C558" s="142"/>
      <c r="D558" s="141" t="s">
        <v>2597</v>
      </c>
      <c r="E558" s="141" t="s">
        <v>2598</v>
      </c>
      <c r="F558" s="138"/>
      <c r="G558" s="138"/>
      <c r="H558" s="138"/>
      <c r="I558" s="138"/>
      <c r="J558" s="138"/>
      <c r="K558" s="138"/>
      <c r="L558" s="138"/>
      <c r="M558" s="142"/>
    </row>
    <row r="559" spans="1:13" ht="11.25" customHeight="1">
      <c r="A559" s="59" t="s">
        <v>2599</v>
      </c>
      <c r="B559" s="59" t="s">
        <v>2600</v>
      </c>
      <c r="C559" s="59"/>
      <c r="D559" s="59" t="s">
        <v>2601</v>
      </c>
      <c r="E559" s="59" t="s">
        <v>2602</v>
      </c>
      <c r="F559" s="59"/>
      <c r="G559" s="59"/>
      <c r="H559" s="59"/>
      <c r="I559" s="59"/>
      <c r="J559" s="59"/>
      <c r="K559" s="59"/>
      <c r="L559" s="59"/>
      <c r="M559" s="59"/>
    </row>
    <row r="560" spans="1:13" s="146" customFormat="1" ht="11.25" customHeight="1">
      <c r="A560" s="138" t="s">
        <v>2603</v>
      </c>
      <c r="B560" s="138" t="s">
        <v>2604</v>
      </c>
      <c r="C560" s="142"/>
      <c r="D560" s="138" t="s">
        <v>1108</v>
      </c>
      <c r="E560" s="138" t="s">
        <v>1109</v>
      </c>
      <c r="F560" s="138" t="s">
        <v>2214</v>
      </c>
      <c r="G560" s="138" t="s">
        <v>2590</v>
      </c>
      <c r="H560" s="138" t="s">
        <v>2591</v>
      </c>
      <c r="I560" s="138" t="s">
        <v>2592</v>
      </c>
      <c r="J560" s="138" t="s">
        <v>2593</v>
      </c>
      <c r="K560" s="138" t="s">
        <v>2594</v>
      </c>
      <c r="L560" s="138"/>
      <c r="M560" s="142"/>
    </row>
    <row r="561" spans="1:13" ht="11.25" customHeight="1">
      <c r="A561" s="59" t="s">
        <v>2605</v>
      </c>
      <c r="B561" s="139" t="s">
        <v>2606</v>
      </c>
      <c r="C561" s="59">
        <v>8.69</v>
      </c>
      <c r="D561" s="59" t="s">
        <v>2607</v>
      </c>
      <c r="E561" s="139" t="s">
        <v>2608</v>
      </c>
      <c r="F561" s="59" t="s">
        <v>1025</v>
      </c>
      <c r="G561" s="139" t="s">
        <v>2609</v>
      </c>
      <c r="H561" s="59" t="s">
        <v>206</v>
      </c>
      <c r="I561" s="139" t="s">
        <v>298</v>
      </c>
      <c r="J561" s="59" t="s">
        <v>196</v>
      </c>
      <c r="K561" s="139" t="s">
        <v>299</v>
      </c>
      <c r="L561" s="59"/>
      <c r="M561" s="59"/>
    </row>
    <row r="562" spans="1:13" ht="11.25" customHeight="1">
      <c r="A562" s="59" t="s">
        <v>741</v>
      </c>
      <c r="B562" s="139" t="s">
        <v>2610</v>
      </c>
      <c r="C562" s="59">
        <v>0</v>
      </c>
      <c r="D562" s="59" t="s">
        <v>2611</v>
      </c>
      <c r="E562" s="139" t="s">
        <v>2612</v>
      </c>
      <c r="F562" s="59" t="s">
        <v>599</v>
      </c>
      <c r="G562" s="139" t="s">
        <v>600</v>
      </c>
      <c r="H562" s="59"/>
      <c r="I562" s="139"/>
      <c r="J562" s="59"/>
      <c r="K562" s="139"/>
      <c r="L562" s="59"/>
      <c r="M562" s="59"/>
    </row>
    <row r="563" spans="1:13" ht="11.25" customHeight="1">
      <c r="A563" s="59" t="s">
        <v>2613</v>
      </c>
      <c r="B563" s="139" t="s">
        <v>2614</v>
      </c>
      <c r="C563" s="59"/>
      <c r="D563" s="59" t="s">
        <v>2615</v>
      </c>
      <c r="E563" s="139" t="s">
        <v>2616</v>
      </c>
      <c r="F563" s="59" t="s">
        <v>2615</v>
      </c>
      <c r="G563" s="139" t="s">
        <v>2617</v>
      </c>
      <c r="H563" s="59"/>
      <c r="I563" s="139"/>
      <c r="J563" s="59"/>
      <c r="K563" s="139"/>
      <c r="L563" s="59"/>
      <c r="M563" s="59"/>
    </row>
    <row r="564" spans="1:13" ht="11.25" customHeight="1">
      <c r="A564" s="59" t="s">
        <v>2586</v>
      </c>
      <c r="B564" s="59" t="s">
        <v>2618</v>
      </c>
      <c r="C564" s="59"/>
      <c r="D564" s="59" t="s">
        <v>2056</v>
      </c>
      <c r="E564" s="59" t="s">
        <v>2057</v>
      </c>
      <c r="F564" s="59"/>
      <c r="G564" s="59"/>
      <c r="H564" s="59"/>
      <c r="I564" s="59"/>
      <c r="J564" s="59"/>
      <c r="K564" s="59"/>
      <c r="L564" s="59"/>
      <c r="M564" s="59"/>
    </row>
    <row r="565" spans="1:13" s="259" customFormat="1" ht="11.25" customHeight="1">
      <c r="A565" s="59" t="s">
        <v>2619</v>
      </c>
      <c r="B565" s="139" t="s">
        <v>2620</v>
      </c>
      <c r="C565" s="59"/>
      <c r="D565" s="59">
        <v>12051202</v>
      </c>
      <c r="E565" s="139"/>
      <c r="F565" s="59"/>
      <c r="G565" s="139"/>
      <c r="H565" s="59"/>
      <c r="I565" s="139"/>
      <c r="J565" s="59"/>
      <c r="K565" s="139"/>
      <c r="L565" s="59"/>
      <c r="M565" s="59"/>
    </row>
    <row r="566" spans="1:13" s="146" customFormat="1" ht="11.25" customHeight="1">
      <c r="A566" s="59" t="s">
        <v>2621</v>
      </c>
      <c r="B566" s="139" t="s">
        <v>2622</v>
      </c>
      <c r="C566" s="59">
        <v>4.3</v>
      </c>
      <c r="D566" s="59" t="s">
        <v>206</v>
      </c>
      <c r="E566" s="139" t="s">
        <v>337</v>
      </c>
      <c r="F566" s="59" t="s">
        <v>409</v>
      </c>
      <c r="G566" s="139" t="s">
        <v>410</v>
      </c>
      <c r="H566" s="59" t="s">
        <v>196</v>
      </c>
      <c r="I566" s="139" t="s">
        <v>408</v>
      </c>
      <c r="J566" s="59" t="s">
        <v>1454</v>
      </c>
      <c r="K566" s="139" t="s">
        <v>1455</v>
      </c>
      <c r="L566" s="59"/>
      <c r="M566" s="59"/>
    </row>
    <row r="567" spans="1:13" ht="11.25" customHeight="1">
      <c r="A567" s="59" t="s">
        <v>2540</v>
      </c>
      <c r="B567" s="59" t="s">
        <v>2541</v>
      </c>
      <c r="C567" s="59"/>
      <c r="D567" s="59" t="s">
        <v>2586</v>
      </c>
      <c r="E567" s="59" t="s">
        <v>2587</v>
      </c>
      <c r="F567" s="59"/>
      <c r="G567" s="59"/>
      <c r="H567" s="59"/>
      <c r="I567" s="59"/>
      <c r="J567" s="59"/>
      <c r="K567" s="59"/>
      <c r="L567" s="59"/>
      <c r="M567" s="59"/>
    </row>
    <row r="568" spans="1:13" ht="11.25" customHeight="1">
      <c r="A568" s="59" t="s">
        <v>2292</v>
      </c>
      <c r="B568" s="139" t="s">
        <v>2623</v>
      </c>
      <c r="C568" s="59"/>
      <c r="D568" s="59" t="s">
        <v>2624</v>
      </c>
      <c r="E568" s="139" t="s">
        <v>2625</v>
      </c>
      <c r="F568" s="59"/>
      <c r="G568" s="139"/>
      <c r="H568" s="59"/>
      <c r="I568" s="139"/>
      <c r="J568" s="59"/>
      <c r="K568" s="139"/>
      <c r="L568" s="59"/>
      <c r="M568" s="59"/>
    </row>
    <row r="569" spans="1:13" s="288" customFormat="1" ht="11.25" customHeight="1">
      <c r="A569" s="59" t="s">
        <v>533</v>
      </c>
      <c r="B569" s="139" t="s">
        <v>534</v>
      </c>
      <c r="C569" s="59"/>
      <c r="D569" s="59" t="s">
        <v>1164</v>
      </c>
      <c r="E569" s="139" t="s">
        <v>1165</v>
      </c>
      <c r="F569" s="59" t="s">
        <v>1868</v>
      </c>
      <c r="G569" s="139" t="s">
        <v>1944</v>
      </c>
      <c r="H569" s="59"/>
      <c r="I569" s="139"/>
      <c r="J569" s="59"/>
      <c r="K569" s="139"/>
      <c r="L569" s="59"/>
      <c r="M569" s="59"/>
    </row>
    <row r="570" spans="1:13" s="288" customFormat="1" ht="11.25" customHeight="1">
      <c r="A570" s="138" t="s">
        <v>2626</v>
      </c>
      <c r="B570" s="141" t="s">
        <v>2627</v>
      </c>
      <c r="C570" s="142"/>
      <c r="D570" s="138" t="s">
        <v>1164</v>
      </c>
      <c r="E570" s="138" t="s">
        <v>1165</v>
      </c>
      <c r="F570" s="138" t="s">
        <v>369</v>
      </c>
      <c r="G570" s="138" t="s">
        <v>370</v>
      </c>
      <c r="H570" s="141" t="s">
        <v>1623</v>
      </c>
      <c r="I570" s="141" t="s">
        <v>2628</v>
      </c>
      <c r="J570" s="138" t="s">
        <v>2629</v>
      </c>
      <c r="K570" s="138" t="s">
        <v>2630</v>
      </c>
      <c r="L570" s="138"/>
      <c r="M570" s="138"/>
    </row>
    <row r="571" spans="1:13" ht="11.25" customHeight="1">
      <c r="A571" s="59" t="s">
        <v>2631</v>
      </c>
      <c r="B571" s="139" t="s">
        <v>2632</v>
      </c>
      <c r="C571" s="59">
        <v>8.9</v>
      </c>
      <c r="D571" s="59" t="s">
        <v>1164</v>
      </c>
      <c r="E571" s="139" t="s">
        <v>1165</v>
      </c>
      <c r="F571" s="59" t="s">
        <v>2633</v>
      </c>
      <c r="G571" s="139" t="s">
        <v>2634</v>
      </c>
      <c r="H571" s="59" t="s">
        <v>2635</v>
      </c>
      <c r="I571" s="139" t="s">
        <v>1977</v>
      </c>
      <c r="J571" s="59" t="s">
        <v>2636</v>
      </c>
      <c r="K571" s="139" t="s">
        <v>2637</v>
      </c>
      <c r="L571" s="59"/>
      <c r="M571" s="59" t="s">
        <v>1999</v>
      </c>
    </row>
    <row r="572" spans="1:13" ht="11.25" customHeight="1">
      <c r="A572" s="59" t="s">
        <v>2638</v>
      </c>
      <c r="B572" s="139" t="s">
        <v>2639</v>
      </c>
      <c r="C572" s="59">
        <v>5.9</v>
      </c>
      <c r="D572" s="59" t="s">
        <v>631</v>
      </c>
      <c r="E572" s="139" t="s">
        <v>714</v>
      </c>
      <c r="F572" s="59" t="s">
        <v>443</v>
      </c>
      <c r="G572" s="139" t="s">
        <v>634</v>
      </c>
      <c r="H572" s="59" t="s">
        <v>636</v>
      </c>
      <c r="I572" s="139" t="s">
        <v>1264</v>
      </c>
      <c r="J572" s="59" t="s">
        <v>1860</v>
      </c>
      <c r="K572" s="139" t="s">
        <v>1861</v>
      </c>
      <c r="L572" s="59" t="s">
        <v>608</v>
      </c>
      <c r="M572" s="59"/>
    </row>
    <row r="573" spans="1:13" ht="11.25" customHeight="1">
      <c r="A573" s="59" t="s">
        <v>2640</v>
      </c>
      <c r="B573" s="139" t="s">
        <v>2641</v>
      </c>
      <c r="C573" s="59"/>
      <c r="D573" s="59">
        <v>12061607</v>
      </c>
      <c r="E573" s="139" t="s">
        <v>2564</v>
      </c>
      <c r="F573" s="59"/>
      <c r="G573" s="139"/>
      <c r="H573" s="59"/>
      <c r="I573" s="139"/>
      <c r="J573" s="59"/>
      <c r="K573" s="139"/>
      <c r="L573" s="59"/>
      <c r="M573" s="59"/>
    </row>
    <row r="574" spans="1:13" ht="11.25" customHeight="1">
      <c r="A574" s="59" t="s">
        <v>1164</v>
      </c>
      <c r="B574" s="139" t="s">
        <v>1165</v>
      </c>
      <c r="C574" s="59"/>
      <c r="D574" s="59" t="s">
        <v>369</v>
      </c>
      <c r="E574" s="139" t="s">
        <v>370</v>
      </c>
      <c r="F574" s="59" t="s">
        <v>1221</v>
      </c>
      <c r="G574" s="139" t="s">
        <v>2642</v>
      </c>
      <c r="H574" s="59" t="s">
        <v>2643</v>
      </c>
      <c r="I574" s="139" t="s">
        <v>2644</v>
      </c>
      <c r="J574" s="59" t="s">
        <v>2645</v>
      </c>
      <c r="K574" s="139" t="s">
        <v>2646</v>
      </c>
      <c r="L574" s="59"/>
      <c r="M574" s="59"/>
    </row>
    <row r="575" spans="1:13" ht="11.25" customHeight="1">
      <c r="A575" s="264" t="s">
        <v>2647</v>
      </c>
      <c r="B575" s="265" t="s">
        <v>2648</v>
      </c>
      <c r="C575" s="267">
        <v>7.18</v>
      </c>
      <c r="D575" s="265" t="s">
        <v>17</v>
      </c>
      <c r="E575" s="265" t="s">
        <v>801</v>
      </c>
      <c r="F575" s="265" t="s">
        <v>1525</v>
      </c>
      <c r="G575" s="265" t="s">
        <v>2649</v>
      </c>
      <c r="H575" s="265" t="s">
        <v>531</v>
      </c>
      <c r="I575" s="265" t="s">
        <v>532</v>
      </c>
      <c r="J575" s="264" t="s">
        <v>397</v>
      </c>
      <c r="K575" s="264" t="s">
        <v>549</v>
      </c>
      <c r="L575" s="264"/>
      <c r="M575" s="264" t="s">
        <v>1643</v>
      </c>
    </row>
    <row r="576" spans="1:13" s="288" customFormat="1" ht="11.25" customHeight="1">
      <c r="A576" s="59" t="s">
        <v>2650</v>
      </c>
      <c r="B576" s="59" t="s">
        <v>2651</v>
      </c>
      <c r="C576" s="59"/>
      <c r="D576" s="59" t="s">
        <v>327</v>
      </c>
      <c r="E576" s="59" t="s">
        <v>328</v>
      </c>
      <c r="F576" s="59"/>
      <c r="G576" s="59"/>
      <c r="H576" s="59"/>
      <c r="I576" s="59"/>
      <c r="J576" s="59"/>
      <c r="K576" s="59"/>
      <c r="L576" s="59"/>
      <c r="M576" s="59"/>
    </row>
    <row r="577" spans="1:13" ht="11.25" customHeight="1">
      <c r="A577" s="59" t="s">
        <v>2652</v>
      </c>
      <c r="B577" s="139" t="s">
        <v>2653</v>
      </c>
      <c r="C577" s="59">
        <v>0</v>
      </c>
      <c r="D577" s="59" t="s">
        <v>2654</v>
      </c>
      <c r="E577" s="139" t="s">
        <v>2655</v>
      </c>
      <c r="F577" s="59" t="s">
        <v>2656</v>
      </c>
      <c r="G577" s="139" t="s">
        <v>2657</v>
      </c>
      <c r="H577" s="59" t="s">
        <v>2658</v>
      </c>
      <c r="I577" s="139" t="s">
        <v>2659</v>
      </c>
      <c r="J577" s="59"/>
      <c r="K577" s="139"/>
      <c r="L577" s="59"/>
      <c r="M577" s="59"/>
    </row>
    <row r="578" spans="1:13" ht="11.25" customHeight="1">
      <c r="A578" s="59" t="s">
        <v>2660</v>
      </c>
      <c r="B578" s="59" t="s">
        <v>2661</v>
      </c>
      <c r="C578" s="59"/>
      <c r="D578" s="59" t="s">
        <v>1164</v>
      </c>
      <c r="E578" s="59" t="s">
        <v>1165</v>
      </c>
      <c r="F578" s="59" t="s">
        <v>564</v>
      </c>
      <c r="G578" s="59" t="s">
        <v>1213</v>
      </c>
      <c r="H578" s="59" t="s">
        <v>1240</v>
      </c>
      <c r="I578" s="59" t="s">
        <v>1241</v>
      </c>
      <c r="J578" s="59" t="s">
        <v>2523</v>
      </c>
      <c r="K578" s="59" t="s">
        <v>2524</v>
      </c>
      <c r="L578" s="59"/>
      <c r="M578" s="59"/>
    </row>
    <row r="579" spans="1:13" ht="11.25" customHeight="1">
      <c r="A579" s="59" t="s">
        <v>2662</v>
      </c>
      <c r="B579" s="59" t="s">
        <v>2663</v>
      </c>
      <c r="C579" s="59"/>
      <c r="D579" s="59" t="s">
        <v>2638</v>
      </c>
      <c r="E579" s="59" t="s">
        <v>2664</v>
      </c>
      <c r="F579" s="59" t="s">
        <v>401</v>
      </c>
      <c r="G579" s="59" t="s">
        <v>402</v>
      </c>
      <c r="H579" s="59" t="s">
        <v>589</v>
      </c>
      <c r="I579" s="59" t="s">
        <v>590</v>
      </c>
      <c r="J579" s="59"/>
      <c r="K579" s="59"/>
      <c r="L579" s="59"/>
      <c r="M579" s="59"/>
    </row>
    <row r="580" spans="1:13" ht="11.25" customHeight="1">
      <c r="A580" s="59" t="s">
        <v>2665</v>
      </c>
      <c r="B580" s="59" t="s">
        <v>2666</v>
      </c>
      <c r="C580" s="59"/>
      <c r="D580" s="59">
        <v>10080101</v>
      </c>
      <c r="E580" s="59" t="s">
        <v>1331</v>
      </c>
      <c r="F580" s="59"/>
      <c r="G580" s="59"/>
      <c r="H580" s="59"/>
      <c r="I580" s="59"/>
      <c r="J580" s="59"/>
      <c r="K580" s="59"/>
      <c r="L580" s="59"/>
      <c r="M580" s="59"/>
    </row>
    <row r="581" spans="1:13" ht="11.25" customHeight="1">
      <c r="A581" s="59" t="s">
        <v>2667</v>
      </c>
      <c r="B581" s="59" t="s">
        <v>2668</v>
      </c>
      <c r="C581" s="59"/>
      <c r="D581" s="59" t="s">
        <v>2669</v>
      </c>
      <c r="E581" s="59" t="s">
        <v>2670</v>
      </c>
      <c r="F581" s="59"/>
      <c r="G581" s="59"/>
      <c r="H581" s="59"/>
      <c r="I581" s="59"/>
      <c r="J581" s="59"/>
      <c r="K581" s="59"/>
      <c r="L581" s="59"/>
      <c r="M581" s="59"/>
    </row>
    <row r="582" spans="1:13" ht="11.25" customHeight="1">
      <c r="A582" s="59" t="s">
        <v>599</v>
      </c>
      <c r="B582" s="139" t="s">
        <v>600</v>
      </c>
      <c r="C582" s="59"/>
      <c r="D582" s="59" t="s">
        <v>2669</v>
      </c>
      <c r="E582" s="139" t="s">
        <v>2670</v>
      </c>
      <c r="F582" s="59"/>
      <c r="G582" s="139"/>
      <c r="H582" s="59"/>
      <c r="I582" s="139"/>
      <c r="J582" s="59"/>
      <c r="K582" s="139"/>
      <c r="L582" s="59"/>
      <c r="M582" s="59"/>
    </row>
    <row r="583" spans="1:13" ht="11.25" customHeight="1">
      <c r="A583" s="59" t="s">
        <v>399</v>
      </c>
      <c r="B583" s="59" t="s">
        <v>400</v>
      </c>
      <c r="C583" s="59">
        <v>0</v>
      </c>
      <c r="D583" s="59" t="s">
        <v>1912</v>
      </c>
      <c r="E583" s="59" t="s">
        <v>1913</v>
      </c>
      <c r="F583" s="59" t="s">
        <v>708</v>
      </c>
      <c r="G583" s="59" t="s">
        <v>709</v>
      </c>
      <c r="H583" s="59"/>
      <c r="I583" s="59"/>
      <c r="J583" s="59"/>
      <c r="K583" s="59"/>
      <c r="L583" s="59"/>
      <c r="M583" s="59"/>
    </row>
    <row r="584" spans="1:13" ht="11.25" customHeight="1">
      <c r="A584" s="59" t="s">
        <v>2671</v>
      </c>
      <c r="B584" s="59" t="s">
        <v>2672</v>
      </c>
      <c r="C584" s="59"/>
      <c r="D584" s="59">
        <v>1004</v>
      </c>
      <c r="E584" s="59"/>
      <c r="F584" s="59"/>
      <c r="G584" s="59"/>
      <c r="H584" s="59"/>
      <c r="I584" s="59"/>
      <c r="J584" s="59"/>
      <c r="K584" s="59"/>
      <c r="L584" s="59"/>
      <c r="M584" s="59"/>
    </row>
    <row r="585" spans="1:13" s="146" customFormat="1" ht="11.25" customHeight="1">
      <c r="A585" s="59" t="s">
        <v>2673</v>
      </c>
      <c r="B585" s="59" t="s">
        <v>2674</v>
      </c>
      <c r="C585" s="59"/>
      <c r="D585" s="59" t="s">
        <v>706</v>
      </c>
      <c r="E585" s="59" t="s">
        <v>2675</v>
      </c>
      <c r="F585" s="59" t="s">
        <v>2676</v>
      </c>
      <c r="G585" s="59" t="s">
        <v>2677</v>
      </c>
      <c r="H585" s="59"/>
      <c r="I585" s="59"/>
      <c r="J585" s="59"/>
      <c r="K585" s="59"/>
      <c r="L585" s="59"/>
      <c r="M585" s="59"/>
    </row>
    <row r="586" spans="1:13" ht="11.25" customHeight="1">
      <c r="A586" s="59" t="s">
        <v>2678</v>
      </c>
      <c r="B586" s="139" t="s">
        <v>2679</v>
      </c>
      <c r="C586" s="59"/>
      <c r="D586" s="59" t="s">
        <v>547</v>
      </c>
      <c r="E586" s="139" t="s">
        <v>548</v>
      </c>
      <c r="F586" s="59" t="s">
        <v>2680</v>
      </c>
      <c r="G586" s="139" t="s">
        <v>2681</v>
      </c>
      <c r="H586" s="59" t="s">
        <v>350</v>
      </c>
      <c r="I586" s="139" t="s">
        <v>2160</v>
      </c>
      <c r="J586" s="59" t="s">
        <v>627</v>
      </c>
      <c r="K586" s="139" t="s">
        <v>2682</v>
      </c>
      <c r="L586" s="59" t="s">
        <v>2683</v>
      </c>
      <c r="M586" s="59"/>
    </row>
    <row r="587" spans="1:13" ht="11.25" customHeight="1">
      <c r="A587" s="59" t="s">
        <v>2684</v>
      </c>
      <c r="B587" s="139" t="s">
        <v>2685</v>
      </c>
      <c r="C587" s="59"/>
      <c r="D587" s="59" t="s">
        <v>547</v>
      </c>
      <c r="E587" s="139" t="s">
        <v>548</v>
      </c>
      <c r="F587" s="59" t="s">
        <v>286</v>
      </c>
      <c r="G587" s="139" t="s">
        <v>287</v>
      </c>
      <c r="H587" s="59" t="s">
        <v>478</v>
      </c>
      <c r="I587" s="139" t="s">
        <v>479</v>
      </c>
      <c r="J587" s="59"/>
      <c r="K587" s="139"/>
      <c r="L587" s="59"/>
      <c r="M587" s="59" t="s">
        <v>2686</v>
      </c>
    </row>
    <row r="588" spans="1:13" ht="11.25" customHeight="1">
      <c r="A588" s="59" t="s">
        <v>2687</v>
      </c>
      <c r="B588" s="59" t="s">
        <v>2688</v>
      </c>
      <c r="C588" s="59">
        <v>3.84</v>
      </c>
      <c r="D588" s="59" t="s">
        <v>1557</v>
      </c>
      <c r="E588" s="59" t="s">
        <v>1566</v>
      </c>
      <c r="F588" s="59" t="s">
        <v>1258</v>
      </c>
      <c r="G588" s="59" t="s">
        <v>1259</v>
      </c>
      <c r="H588" s="59" t="s">
        <v>286</v>
      </c>
      <c r="I588" s="59" t="s">
        <v>688</v>
      </c>
      <c r="J588" s="59" t="s">
        <v>478</v>
      </c>
      <c r="K588" s="59" t="s">
        <v>479</v>
      </c>
      <c r="L588" s="59" t="s">
        <v>658</v>
      </c>
      <c r="M588" s="59" t="s">
        <v>2336</v>
      </c>
    </row>
    <row r="589" spans="1:13" ht="11.25" customHeight="1">
      <c r="A589" s="264" t="s">
        <v>2689</v>
      </c>
      <c r="B589" s="265" t="s">
        <v>2690</v>
      </c>
      <c r="C589" s="267">
        <v>2.54</v>
      </c>
      <c r="D589" s="265" t="s">
        <v>1930</v>
      </c>
      <c r="E589" s="265" t="s">
        <v>1931</v>
      </c>
      <c r="F589" s="265" t="s">
        <v>1258</v>
      </c>
      <c r="G589" s="264" t="s">
        <v>1259</v>
      </c>
      <c r="H589" s="264" t="s">
        <v>286</v>
      </c>
      <c r="I589" s="264" t="s">
        <v>688</v>
      </c>
      <c r="J589" s="264" t="s">
        <v>478</v>
      </c>
      <c r="K589" s="265" t="s">
        <v>479</v>
      </c>
      <c r="L589" s="265" t="s">
        <v>658</v>
      </c>
      <c r="M589" s="264" t="s">
        <v>2336</v>
      </c>
    </row>
    <row r="590" spans="1:13" ht="11.25" customHeight="1">
      <c r="A590" s="59" t="s">
        <v>2691</v>
      </c>
      <c r="B590" s="59" t="s">
        <v>2692</v>
      </c>
      <c r="C590" s="59"/>
      <c r="D590" s="59">
        <v>6983</v>
      </c>
      <c r="E590" s="59"/>
      <c r="F590" s="59"/>
      <c r="G590" s="59"/>
      <c r="H590" s="59"/>
      <c r="I590" s="59"/>
      <c r="J590" s="59"/>
      <c r="K590" s="59"/>
      <c r="L590" s="59"/>
      <c r="M590" s="59"/>
    </row>
    <row r="591" spans="1:13" ht="11.25" customHeight="1">
      <c r="A591" s="138" t="s">
        <v>2693</v>
      </c>
      <c r="B591" s="138" t="s">
        <v>2694</v>
      </c>
      <c r="C591" s="142"/>
      <c r="D591" s="138" t="s">
        <v>547</v>
      </c>
      <c r="E591" s="138" t="s">
        <v>548</v>
      </c>
      <c r="F591" s="138" t="s">
        <v>2695</v>
      </c>
      <c r="G591" s="138" t="s">
        <v>2696</v>
      </c>
      <c r="H591" s="138" t="s">
        <v>2697</v>
      </c>
      <c r="I591" s="138" t="s">
        <v>2698</v>
      </c>
      <c r="J591" s="138" t="s">
        <v>1348</v>
      </c>
      <c r="K591" s="138" t="s">
        <v>2699</v>
      </c>
      <c r="L591" s="138"/>
      <c r="M591" s="138"/>
    </row>
    <row r="592" spans="1:13" ht="11.25" customHeight="1">
      <c r="A592" s="138" t="s">
        <v>2700</v>
      </c>
      <c r="B592" s="141" t="s">
        <v>2701</v>
      </c>
      <c r="C592" s="142"/>
      <c r="D592" s="138">
        <v>10072419</v>
      </c>
      <c r="E592" s="141" t="s">
        <v>2702</v>
      </c>
      <c r="F592" s="138"/>
      <c r="G592" s="138"/>
      <c r="H592" s="138"/>
      <c r="I592" s="138"/>
      <c r="J592" s="138"/>
      <c r="K592" s="138"/>
      <c r="L592" s="138"/>
      <c r="M592" s="138"/>
    </row>
    <row r="593" spans="1:13" ht="11.25" customHeight="1">
      <c r="A593" s="59" t="s">
        <v>2103</v>
      </c>
      <c r="B593" s="59" t="s">
        <v>2104</v>
      </c>
      <c r="C593" s="59"/>
      <c r="D593" s="59" t="s">
        <v>708</v>
      </c>
      <c r="E593" s="59" t="s">
        <v>709</v>
      </c>
      <c r="F593" s="59"/>
      <c r="G593" s="59"/>
      <c r="H593" s="59"/>
      <c r="I593" s="59"/>
      <c r="J593" s="59"/>
      <c r="K593" s="59"/>
      <c r="L593" s="59"/>
      <c r="M593" s="59"/>
    </row>
    <row r="594" spans="1:13" ht="11.25" customHeight="1">
      <c r="A594" s="59" t="s">
        <v>2703</v>
      </c>
      <c r="B594" s="59" t="s">
        <v>2704</v>
      </c>
      <c r="C594" s="59"/>
      <c r="D594" s="59" t="s">
        <v>2705</v>
      </c>
      <c r="E594" s="59" t="s">
        <v>2706</v>
      </c>
      <c r="F594" s="59"/>
      <c r="G594" s="59"/>
      <c r="H594" s="59"/>
      <c r="I594" s="59"/>
      <c r="J594" s="59"/>
      <c r="K594" s="59"/>
      <c r="L594" s="59"/>
      <c r="M594" s="59"/>
    </row>
    <row r="595" spans="1:13" ht="11.25" customHeight="1">
      <c r="A595" s="264" t="s">
        <v>2707</v>
      </c>
      <c r="B595" s="265" t="s">
        <v>2708</v>
      </c>
      <c r="C595" s="267"/>
      <c r="D595" s="265" t="s">
        <v>547</v>
      </c>
      <c r="E595" s="265" t="s">
        <v>548</v>
      </c>
      <c r="F595" s="265" t="s">
        <v>483</v>
      </c>
      <c r="G595" s="265" t="s">
        <v>484</v>
      </c>
      <c r="H595" s="265" t="s">
        <v>736</v>
      </c>
      <c r="I595" s="265" t="s">
        <v>2709</v>
      </c>
      <c r="J595" s="264" t="s">
        <v>576</v>
      </c>
      <c r="K595" s="264" t="s">
        <v>664</v>
      </c>
      <c r="L595" s="264"/>
      <c r="M595" s="265" t="s">
        <v>2710</v>
      </c>
    </row>
    <row r="596" spans="1:13" ht="11.25" customHeight="1">
      <c r="A596" s="59" t="s">
        <v>2097</v>
      </c>
      <c r="B596" s="139" t="s">
        <v>2098</v>
      </c>
      <c r="C596" s="59"/>
      <c r="D596" s="59" t="s">
        <v>420</v>
      </c>
      <c r="E596" s="139" t="s">
        <v>421</v>
      </c>
      <c r="F596" s="59"/>
      <c r="G596" s="139"/>
      <c r="H596" s="59"/>
      <c r="I596" s="139"/>
      <c r="J596" s="59"/>
      <c r="K596" s="139"/>
      <c r="L596" s="59"/>
      <c r="M596" s="59"/>
    </row>
    <row r="597" spans="1:13" ht="11.25" customHeight="1">
      <c r="A597" s="59" t="s">
        <v>2711</v>
      </c>
      <c r="B597" s="139" t="s">
        <v>2712</v>
      </c>
      <c r="C597" s="59"/>
      <c r="D597" s="59" t="s">
        <v>723</v>
      </c>
      <c r="E597" s="139" t="s">
        <v>724</v>
      </c>
      <c r="F597" s="59" t="s">
        <v>1218</v>
      </c>
      <c r="G597" s="139" t="s">
        <v>1219</v>
      </c>
      <c r="H597" s="59" t="s">
        <v>2713</v>
      </c>
      <c r="I597" s="139" t="s">
        <v>2714</v>
      </c>
      <c r="J597" s="59" t="s">
        <v>385</v>
      </c>
      <c r="K597" s="139" t="s">
        <v>2715</v>
      </c>
      <c r="L597" s="59" t="s">
        <v>1088</v>
      </c>
      <c r="M597" s="59"/>
    </row>
    <row r="598" spans="1:13" ht="11.25" customHeight="1">
      <c r="A598" s="59" t="s">
        <v>2716</v>
      </c>
      <c r="B598" s="139" t="s">
        <v>2717</v>
      </c>
      <c r="C598" s="59"/>
      <c r="D598" s="59" t="s">
        <v>723</v>
      </c>
      <c r="E598" s="139" t="s">
        <v>724</v>
      </c>
      <c r="F598" s="59" t="s">
        <v>1315</v>
      </c>
      <c r="G598" s="139" t="s">
        <v>2718</v>
      </c>
      <c r="H598" s="59"/>
      <c r="I598" s="139"/>
      <c r="J598" s="59"/>
      <c r="K598" s="139"/>
      <c r="L598" s="59"/>
      <c r="M598" s="59" t="s">
        <v>498</v>
      </c>
    </row>
    <row r="599" spans="1:13" ht="11.25" customHeight="1">
      <c r="A599" s="59" t="s">
        <v>973</v>
      </c>
      <c r="B599" s="59" t="s">
        <v>2423</v>
      </c>
      <c r="C599" s="59">
        <v>0</v>
      </c>
      <c r="D599" s="59" t="s">
        <v>730</v>
      </c>
      <c r="E599" s="59" t="s">
        <v>878</v>
      </c>
      <c r="F599" s="59" t="s">
        <v>875</v>
      </c>
      <c r="G599" s="59" t="s">
        <v>876</v>
      </c>
      <c r="H599" s="59"/>
      <c r="I599" s="59"/>
      <c r="J599" s="59"/>
      <c r="K599" s="59"/>
      <c r="L599" s="59"/>
      <c r="M599" s="59"/>
    </row>
    <row r="600" spans="1:13" ht="11.25" customHeight="1">
      <c r="A600" s="264" t="s">
        <v>2719</v>
      </c>
      <c r="B600" s="265" t="s">
        <v>2720</v>
      </c>
      <c r="C600" s="267">
        <v>4.3</v>
      </c>
      <c r="D600" s="265" t="s">
        <v>2560</v>
      </c>
      <c r="E600" s="265" t="s">
        <v>2561</v>
      </c>
      <c r="F600" s="264" t="s">
        <v>2023</v>
      </c>
      <c r="G600" s="264" t="s">
        <v>2024</v>
      </c>
      <c r="H600" s="267" t="s">
        <v>286</v>
      </c>
      <c r="I600" s="267" t="s">
        <v>1554</v>
      </c>
      <c r="J600" s="267" t="s">
        <v>695</v>
      </c>
      <c r="K600" s="267" t="s">
        <v>884</v>
      </c>
      <c r="L600" s="267"/>
      <c r="M600" s="265" t="s">
        <v>2721</v>
      </c>
    </row>
    <row r="601" spans="1:13" s="417" customFormat="1" ht="11.25" customHeight="1">
      <c r="A601" s="59" t="s">
        <v>2722</v>
      </c>
      <c r="B601" s="59" t="s">
        <v>2723</v>
      </c>
      <c r="C601" s="59"/>
      <c r="D601" s="59" t="s">
        <v>2364</v>
      </c>
      <c r="E601" s="59" t="s">
        <v>2724</v>
      </c>
      <c r="F601" s="59"/>
      <c r="G601" s="59"/>
      <c r="H601" s="59"/>
      <c r="I601" s="59"/>
      <c r="J601" s="59"/>
      <c r="K601" s="59"/>
      <c r="L601" s="59"/>
      <c r="M601" s="59"/>
    </row>
    <row r="602" spans="1:13" ht="11.25" customHeight="1">
      <c r="A602" s="264" t="s">
        <v>2725</v>
      </c>
      <c r="B602" s="264" t="s">
        <v>2726</v>
      </c>
      <c r="C602" s="267"/>
      <c r="D602" s="269" t="s">
        <v>17</v>
      </c>
      <c r="E602" s="264" t="s">
        <v>1158</v>
      </c>
      <c r="F602" s="264" t="s">
        <v>531</v>
      </c>
      <c r="G602" s="264" t="s">
        <v>532</v>
      </c>
      <c r="H602" s="264" t="s">
        <v>397</v>
      </c>
      <c r="I602" s="264" t="s">
        <v>646</v>
      </c>
      <c r="J602" s="264" t="s">
        <v>288</v>
      </c>
      <c r="K602" s="264" t="s">
        <v>382</v>
      </c>
      <c r="L602" s="264"/>
      <c r="M602" s="264" t="s">
        <v>2727</v>
      </c>
    </row>
    <row r="603" spans="1:13" ht="11.25" customHeight="1">
      <c r="A603" s="264" t="s">
        <v>2728</v>
      </c>
      <c r="B603" s="265" t="s">
        <v>2729</v>
      </c>
      <c r="C603" s="267"/>
      <c r="D603" s="266" t="s">
        <v>483</v>
      </c>
      <c r="E603" s="265" t="s">
        <v>484</v>
      </c>
      <c r="F603" s="265" t="s">
        <v>286</v>
      </c>
      <c r="G603" s="265" t="s">
        <v>287</v>
      </c>
      <c r="H603" s="265" t="s">
        <v>17</v>
      </c>
      <c r="I603" s="265" t="s">
        <v>275</v>
      </c>
      <c r="J603" s="265" t="s">
        <v>736</v>
      </c>
      <c r="K603" s="265" t="s">
        <v>785</v>
      </c>
      <c r="L603" s="265"/>
      <c r="M603" s="265" t="s">
        <v>993</v>
      </c>
    </row>
    <row r="604" spans="1:13" ht="11.25" customHeight="1">
      <c r="A604" s="59" t="s">
        <v>2730</v>
      </c>
      <c r="B604" s="59" t="s">
        <v>2731</v>
      </c>
      <c r="C604" s="59"/>
      <c r="D604" s="59" t="s">
        <v>6386</v>
      </c>
      <c r="E604" s="59" t="s">
        <v>1491</v>
      </c>
      <c r="F604" s="59" t="s">
        <v>725</v>
      </c>
      <c r="G604" s="59" t="s">
        <v>726</v>
      </c>
      <c r="H604" s="59" t="s">
        <v>1504</v>
      </c>
      <c r="I604" s="59" t="s">
        <v>1505</v>
      </c>
      <c r="J604" s="59"/>
      <c r="K604" s="59"/>
      <c r="L604" s="59"/>
      <c r="M604" s="59"/>
    </row>
    <row r="605" spans="1:13" ht="11.25" customHeight="1">
      <c r="A605" s="59" t="s">
        <v>1118</v>
      </c>
      <c r="B605" s="59" t="s">
        <v>1119</v>
      </c>
      <c r="C605" s="59"/>
      <c r="D605" s="59" t="s">
        <v>1509</v>
      </c>
      <c r="E605" s="59" t="s">
        <v>1510</v>
      </c>
      <c r="F605" s="59"/>
      <c r="G605" s="59"/>
      <c r="H605" s="59"/>
      <c r="I605" s="59"/>
      <c r="J605" s="59"/>
      <c r="K605" s="59"/>
      <c r="L605" s="59"/>
      <c r="M605" s="59"/>
    </row>
    <row r="606" spans="1:13" ht="11.25" customHeight="1">
      <c r="A606" s="59" t="s">
        <v>2732</v>
      </c>
      <c r="B606" s="59" t="s">
        <v>2733</v>
      </c>
      <c r="C606" s="59"/>
      <c r="D606" s="59" t="s">
        <v>1475</v>
      </c>
      <c r="E606" s="59" t="s">
        <v>2734</v>
      </c>
      <c r="F606" s="59"/>
      <c r="G606" s="59" t="s">
        <v>2735</v>
      </c>
      <c r="H606" s="59"/>
      <c r="I606" s="59"/>
      <c r="J606" s="59"/>
      <c r="K606" s="59"/>
      <c r="L606" s="59"/>
      <c r="M606" s="59"/>
    </row>
    <row r="607" spans="1:13" ht="11.25" customHeight="1">
      <c r="A607" s="59" t="s">
        <v>2645</v>
      </c>
      <c r="B607" s="139" t="s">
        <v>2736</v>
      </c>
      <c r="C607" s="59"/>
      <c r="D607" s="59" t="s">
        <v>2737</v>
      </c>
      <c r="E607" s="139" t="s">
        <v>2738</v>
      </c>
      <c r="F607" s="59"/>
      <c r="G607" s="139"/>
      <c r="H607" s="59"/>
      <c r="I607" s="139"/>
      <c r="J607" s="59"/>
      <c r="K607" s="139"/>
      <c r="L607" s="59"/>
      <c r="M607" s="59"/>
    </row>
    <row r="608" spans="1:13" ht="11.25" customHeight="1">
      <c r="A608" s="59" t="s">
        <v>708</v>
      </c>
      <c r="B608" s="139" t="s">
        <v>2739</v>
      </c>
      <c r="C608" s="59">
        <v>0</v>
      </c>
      <c r="D608" s="59" t="s">
        <v>2740</v>
      </c>
      <c r="E608" s="139" t="s">
        <v>2741</v>
      </c>
      <c r="F608" s="59" t="s">
        <v>2652</v>
      </c>
      <c r="G608" s="139" t="s">
        <v>2742</v>
      </c>
      <c r="H608" s="59" t="s">
        <v>2743</v>
      </c>
      <c r="I608" s="139" t="s">
        <v>2744</v>
      </c>
      <c r="J608" s="59" t="s">
        <v>2745</v>
      </c>
      <c r="K608" s="139" t="s">
        <v>2746</v>
      </c>
      <c r="L608" s="59" t="s">
        <v>2747</v>
      </c>
      <c r="M608" s="59"/>
    </row>
    <row r="609" spans="1:13" ht="11.25" customHeight="1">
      <c r="A609" s="59" t="s">
        <v>2748</v>
      </c>
      <c r="B609" s="59" t="s">
        <v>2749</v>
      </c>
      <c r="C609" s="59"/>
      <c r="D609" s="59" t="s">
        <v>708</v>
      </c>
      <c r="E609" s="59" t="s">
        <v>2739</v>
      </c>
      <c r="F609" s="59" t="s">
        <v>2750</v>
      </c>
      <c r="G609" s="59" t="s">
        <v>2751</v>
      </c>
      <c r="H609" s="59"/>
      <c r="I609" s="59"/>
      <c r="J609" s="59"/>
      <c r="K609" s="59"/>
      <c r="L609" s="59"/>
      <c r="M609" s="59"/>
    </row>
    <row r="610" spans="1:13" ht="11.25" customHeight="1">
      <c r="A610" s="59" t="s">
        <v>2752</v>
      </c>
      <c r="B610" s="139" t="s">
        <v>2753</v>
      </c>
      <c r="C610" s="59"/>
      <c r="D610" s="59" t="s">
        <v>17</v>
      </c>
      <c r="E610" s="139" t="s">
        <v>801</v>
      </c>
      <c r="F610" s="59" t="s">
        <v>675</v>
      </c>
      <c r="G610" s="139" t="s">
        <v>676</v>
      </c>
      <c r="H610" s="59" t="s">
        <v>721</v>
      </c>
      <c r="I610" s="139" t="s">
        <v>2754</v>
      </c>
      <c r="J610" s="59" t="s">
        <v>723</v>
      </c>
      <c r="K610" s="139" t="s">
        <v>724</v>
      </c>
      <c r="L610" s="59" t="s">
        <v>725</v>
      </c>
      <c r="M610" s="59" t="s">
        <v>896</v>
      </c>
    </row>
    <row r="611" spans="1:13" ht="11.25" customHeight="1">
      <c r="A611" s="138" t="s">
        <v>2755</v>
      </c>
      <c r="B611" s="138" t="s">
        <v>2756</v>
      </c>
      <c r="C611" s="142"/>
      <c r="D611" s="138" t="s">
        <v>708</v>
      </c>
      <c r="E611" s="138" t="s">
        <v>709</v>
      </c>
      <c r="F611" s="138" t="s">
        <v>397</v>
      </c>
      <c r="G611" s="138" t="s">
        <v>549</v>
      </c>
      <c r="H611" s="138" t="s">
        <v>2757</v>
      </c>
      <c r="I611" s="138" t="s">
        <v>2758</v>
      </c>
      <c r="J611" s="138" t="s">
        <v>564</v>
      </c>
      <c r="K611" s="138" t="s">
        <v>2385</v>
      </c>
      <c r="L611" s="138"/>
      <c r="M611" s="142"/>
    </row>
    <row r="612" spans="1:13" ht="11.25" customHeight="1">
      <c r="A612" s="59" t="s">
        <v>721</v>
      </c>
      <c r="B612" s="139" t="s">
        <v>722</v>
      </c>
      <c r="C612" s="59">
        <v>0</v>
      </c>
      <c r="D612" s="59" t="s">
        <v>2759</v>
      </c>
      <c r="E612" s="139" t="s">
        <v>2760</v>
      </c>
      <c r="F612" s="59" t="s">
        <v>708</v>
      </c>
      <c r="G612" s="139" t="s">
        <v>709</v>
      </c>
      <c r="H612" s="59" t="s">
        <v>2761</v>
      </c>
      <c r="I612" s="139" t="s">
        <v>2762</v>
      </c>
      <c r="J612" s="59" t="s">
        <v>2763</v>
      </c>
      <c r="K612" s="139" t="s">
        <v>2764</v>
      </c>
      <c r="L612" s="59"/>
      <c r="M612" s="59"/>
    </row>
    <row r="613" spans="1:13" ht="11.25" customHeight="1">
      <c r="A613" s="138" t="s">
        <v>467</v>
      </c>
      <c r="B613" s="138" t="s">
        <v>2765</v>
      </c>
      <c r="C613" s="142"/>
      <c r="D613" s="138" t="s">
        <v>2192</v>
      </c>
      <c r="E613" s="138" t="s">
        <v>2766</v>
      </c>
      <c r="F613" s="138" t="s">
        <v>2767</v>
      </c>
      <c r="G613" s="138" t="s">
        <v>2768</v>
      </c>
      <c r="H613" s="141" t="s">
        <v>2769</v>
      </c>
      <c r="I613" s="138" t="s">
        <v>2770</v>
      </c>
      <c r="J613" s="138"/>
      <c r="K613" s="138"/>
      <c r="L613" s="138"/>
      <c r="M613" s="142"/>
    </row>
    <row r="614" spans="1:13" s="146" customFormat="1" ht="11.25" customHeight="1">
      <c r="A614" s="59" t="s">
        <v>2771</v>
      </c>
      <c r="B614" s="139" t="s">
        <v>2772</v>
      </c>
      <c r="C614" s="59"/>
      <c r="D614" s="59" t="s">
        <v>338</v>
      </c>
      <c r="E614" s="139" t="s">
        <v>657</v>
      </c>
      <c r="F614" s="59"/>
      <c r="G614" s="139"/>
      <c r="H614" s="59"/>
      <c r="I614" s="139"/>
      <c r="J614" s="59"/>
      <c r="K614" s="139"/>
      <c r="L614" s="59"/>
      <c r="M614" s="59"/>
    </row>
    <row r="615" spans="1:13" ht="11.25" customHeight="1">
      <c r="A615" s="59" t="s">
        <v>2773</v>
      </c>
      <c r="B615" s="139" t="s">
        <v>2774</v>
      </c>
      <c r="C615" s="59"/>
      <c r="D615" s="59" t="s">
        <v>369</v>
      </c>
      <c r="E615" s="139" t="s">
        <v>370</v>
      </c>
      <c r="F615" s="59"/>
      <c r="G615" s="139"/>
      <c r="H615" s="59"/>
      <c r="I615" s="139"/>
      <c r="J615" s="59"/>
      <c r="K615" s="139"/>
      <c r="L615" s="59"/>
      <c r="M615" s="59"/>
    </row>
    <row r="616" spans="1:13" ht="11.25" customHeight="1">
      <c r="A616" s="59" t="s">
        <v>2775</v>
      </c>
      <c r="B616" s="59" t="s">
        <v>2776</v>
      </c>
      <c r="C616" s="59"/>
      <c r="D616" s="59" t="s">
        <v>441</v>
      </c>
      <c r="E616" s="59" t="s">
        <v>918</v>
      </c>
      <c r="F616" s="59" t="s">
        <v>2777</v>
      </c>
      <c r="G616" s="59" t="s">
        <v>2778</v>
      </c>
      <c r="H616" s="59" t="s">
        <v>2779</v>
      </c>
      <c r="I616" s="59" t="s">
        <v>2780</v>
      </c>
      <c r="J616" s="59" t="s">
        <v>2781</v>
      </c>
      <c r="K616" s="59" t="s">
        <v>2782</v>
      </c>
      <c r="L616" s="59"/>
      <c r="M616" s="59"/>
    </row>
    <row r="617" spans="1:13" ht="11.25" customHeight="1">
      <c r="A617" s="59" t="s">
        <v>2783</v>
      </c>
      <c r="B617" s="139" t="s">
        <v>2784</v>
      </c>
      <c r="C617" s="59">
        <v>0.8</v>
      </c>
      <c r="D617" s="59" t="s">
        <v>17</v>
      </c>
      <c r="E617" s="139" t="s">
        <v>801</v>
      </c>
      <c r="F617" s="59" t="s">
        <v>680</v>
      </c>
      <c r="G617" s="139" t="s">
        <v>2359</v>
      </c>
      <c r="H617" s="59" t="s">
        <v>338</v>
      </c>
      <c r="I617" s="139" t="s">
        <v>339</v>
      </c>
      <c r="J617" s="59" t="s">
        <v>2785</v>
      </c>
      <c r="K617" s="139" t="s">
        <v>2786</v>
      </c>
      <c r="L617" s="59" t="s">
        <v>986</v>
      </c>
      <c r="M617" s="59" t="s">
        <v>896</v>
      </c>
    </row>
    <row r="618" spans="1:13" ht="11.25" customHeight="1">
      <c r="A618" s="59" t="s">
        <v>476</v>
      </c>
      <c r="B618" s="139" t="s">
        <v>2422</v>
      </c>
      <c r="C618" s="59">
        <v>0.2</v>
      </c>
      <c r="D618" s="59" t="s">
        <v>441</v>
      </c>
      <c r="E618" s="139" t="s">
        <v>918</v>
      </c>
      <c r="F618" s="59" t="s">
        <v>806</v>
      </c>
      <c r="G618" s="139" t="s">
        <v>2787</v>
      </c>
      <c r="H618" s="59" t="s">
        <v>2788</v>
      </c>
      <c r="I618" s="139" t="s">
        <v>2789</v>
      </c>
      <c r="J618" s="59" t="s">
        <v>2790</v>
      </c>
      <c r="K618" s="139" t="s">
        <v>2791</v>
      </c>
      <c r="L618" s="59" t="s">
        <v>2792</v>
      </c>
      <c r="M618" s="59"/>
    </row>
    <row r="619" spans="1:13" ht="11.25" customHeight="1">
      <c r="A619" s="59" t="s">
        <v>441</v>
      </c>
      <c r="B619" s="139" t="s">
        <v>918</v>
      </c>
      <c r="C619" s="59">
        <v>0</v>
      </c>
      <c r="D619" s="59" t="s">
        <v>658</v>
      </c>
      <c r="E619" s="139" t="s">
        <v>857</v>
      </c>
      <c r="F619" s="59" t="s">
        <v>2793</v>
      </c>
      <c r="G619" s="139" t="s">
        <v>2794</v>
      </c>
      <c r="H619" s="59" t="s">
        <v>2795</v>
      </c>
      <c r="I619" s="139" t="s">
        <v>2796</v>
      </c>
      <c r="J619" s="59" t="s">
        <v>774</v>
      </c>
      <c r="K619" s="139" t="s">
        <v>2797</v>
      </c>
      <c r="L619" s="59" t="s">
        <v>2798</v>
      </c>
      <c r="M619" s="59"/>
    </row>
    <row r="620" spans="1:13" ht="11.25" customHeight="1">
      <c r="A620" s="59" t="s">
        <v>2799</v>
      </c>
      <c r="B620" s="139" t="s">
        <v>2800</v>
      </c>
      <c r="C620" s="59"/>
      <c r="D620" s="59" t="s">
        <v>2095</v>
      </c>
      <c r="E620" s="139" t="s">
        <v>2096</v>
      </c>
      <c r="F620" s="59"/>
      <c r="G620" s="139"/>
      <c r="H620" s="59"/>
      <c r="I620" s="139"/>
      <c r="J620" s="59"/>
      <c r="K620" s="139"/>
      <c r="L620" s="59"/>
      <c r="M620" s="59"/>
    </row>
    <row r="621" spans="1:13" ht="11.25" customHeight="1">
      <c r="A621" s="138" t="s">
        <v>2801</v>
      </c>
      <c r="B621" s="138" t="s">
        <v>2802</v>
      </c>
      <c r="C621" s="142"/>
      <c r="D621" s="138" t="s">
        <v>441</v>
      </c>
      <c r="E621" s="138" t="s">
        <v>442</v>
      </c>
      <c r="F621" s="138" t="s">
        <v>680</v>
      </c>
      <c r="G621" s="138" t="s">
        <v>755</v>
      </c>
      <c r="H621" s="138" t="s">
        <v>770</v>
      </c>
      <c r="I621" s="138" t="s">
        <v>2803</v>
      </c>
      <c r="J621" s="138" t="s">
        <v>338</v>
      </c>
      <c r="K621" s="138" t="s">
        <v>682</v>
      </c>
      <c r="L621" s="138"/>
      <c r="M621" s="142"/>
    </row>
    <row r="622" spans="1:13" ht="11.25" customHeight="1">
      <c r="A622" s="59" t="s">
        <v>2804</v>
      </c>
      <c r="B622" s="139" t="s">
        <v>2805</v>
      </c>
      <c r="C622" s="59"/>
      <c r="D622" s="59" t="s">
        <v>2806</v>
      </c>
      <c r="E622" s="139" t="s">
        <v>2807</v>
      </c>
      <c r="F622" s="59"/>
      <c r="G622" s="139"/>
      <c r="H622" s="59"/>
      <c r="I622" s="139"/>
      <c r="J622" s="59"/>
      <c r="K622" s="139"/>
      <c r="L622" s="59"/>
      <c r="M622" s="59"/>
    </row>
    <row r="623" spans="1:13" s="146" customFormat="1" ht="11.25" customHeight="1">
      <c r="A623" s="264" t="s">
        <v>2808</v>
      </c>
      <c r="B623" s="264" t="s">
        <v>2809</v>
      </c>
      <c r="C623" s="267"/>
      <c r="D623" s="264" t="s">
        <v>1258</v>
      </c>
      <c r="E623" s="264" t="s">
        <v>1725</v>
      </c>
      <c r="F623" s="264" t="s">
        <v>2810</v>
      </c>
      <c r="G623" s="264" t="s">
        <v>2811</v>
      </c>
      <c r="H623" s="264" t="s">
        <v>983</v>
      </c>
      <c r="I623" s="264" t="s">
        <v>984</v>
      </c>
      <c r="J623" s="264" t="s">
        <v>350</v>
      </c>
      <c r="K623" s="264" t="s">
        <v>351</v>
      </c>
      <c r="L623" s="264"/>
      <c r="M623" s="264" t="s">
        <v>1022</v>
      </c>
    </row>
    <row r="624" spans="1:13" s="146" customFormat="1" ht="11.25" customHeight="1">
      <c r="A624" s="59" t="s">
        <v>2743</v>
      </c>
      <c r="B624" s="139" t="s">
        <v>2812</v>
      </c>
      <c r="C624" s="59"/>
      <c r="D624" s="59" t="s">
        <v>2109</v>
      </c>
      <c r="E624" s="139" t="s">
        <v>2110</v>
      </c>
      <c r="F624" s="59"/>
      <c r="G624" s="139"/>
      <c r="H624" s="59"/>
      <c r="I624" s="139"/>
      <c r="J624" s="59"/>
      <c r="K624" s="139"/>
      <c r="L624" s="59"/>
      <c r="M624" s="59"/>
    </row>
    <row r="625" spans="1:13" s="146" customFormat="1" ht="11.25" customHeight="1">
      <c r="A625" s="138" t="s">
        <v>2813</v>
      </c>
      <c r="B625" s="138" t="s">
        <v>2814</v>
      </c>
      <c r="C625" s="142"/>
      <c r="D625" s="138" t="s">
        <v>631</v>
      </c>
      <c r="E625" s="138" t="s">
        <v>714</v>
      </c>
      <c r="F625" s="138" t="s">
        <v>446</v>
      </c>
      <c r="G625" s="138" t="s">
        <v>447</v>
      </c>
      <c r="H625" s="138" t="s">
        <v>443</v>
      </c>
      <c r="I625" s="138" t="s">
        <v>634</v>
      </c>
      <c r="J625" s="138" t="s">
        <v>450</v>
      </c>
      <c r="K625" s="138" t="s">
        <v>1462</v>
      </c>
      <c r="L625" s="138"/>
      <c r="M625" s="142"/>
    </row>
    <row r="626" spans="1:13" s="146" customFormat="1" ht="11.25" customHeight="1">
      <c r="A626" s="59" t="s">
        <v>2815</v>
      </c>
      <c r="B626" s="139" t="s">
        <v>2816</v>
      </c>
      <c r="C626" s="59"/>
      <c r="D626" s="59" t="s">
        <v>1908</v>
      </c>
      <c r="E626" s="139" t="s">
        <v>2148</v>
      </c>
      <c r="F626" s="59"/>
      <c r="G626" s="139"/>
      <c r="H626" s="59"/>
      <c r="I626" s="139"/>
      <c r="J626" s="59"/>
      <c r="K626" s="139"/>
      <c r="L626" s="59"/>
      <c r="M626" s="59"/>
    </row>
    <row r="627" spans="1:13" s="204" customFormat="1" ht="11.25" customHeight="1">
      <c r="A627" s="59" t="s">
        <v>1112</v>
      </c>
      <c r="B627" s="59" t="s">
        <v>2817</v>
      </c>
      <c r="C627" s="59"/>
      <c r="D627" s="59" t="s">
        <v>2818</v>
      </c>
      <c r="E627" s="59" t="s">
        <v>2819</v>
      </c>
      <c r="F627" s="59"/>
      <c r="G627" s="59"/>
      <c r="H627" s="59"/>
      <c r="I627" s="59"/>
      <c r="J627" s="59"/>
      <c r="K627" s="59"/>
      <c r="L627" s="59"/>
      <c r="M627" s="59"/>
    </row>
    <row r="628" spans="1:13" s="146" customFormat="1" ht="11.25" customHeight="1">
      <c r="A628" s="59" t="s">
        <v>2820</v>
      </c>
      <c r="B628" s="59" t="s">
        <v>2821</v>
      </c>
      <c r="C628" s="59"/>
      <c r="D628" s="59">
        <v>1111111</v>
      </c>
      <c r="E628" s="59"/>
      <c r="F628" s="59"/>
      <c r="G628" s="59"/>
      <c r="H628" s="59"/>
      <c r="I628" s="59"/>
      <c r="J628" s="59"/>
      <c r="K628" s="59"/>
      <c r="L628" s="59"/>
      <c r="M628" s="59"/>
    </row>
    <row r="629" spans="1:13" s="146" customFormat="1" ht="11.25" customHeight="1">
      <c r="A629" s="59" t="s">
        <v>2822</v>
      </c>
      <c r="B629" s="59" t="s">
        <v>2823</v>
      </c>
      <c r="C629" s="59"/>
      <c r="D629" s="59" t="s">
        <v>2824</v>
      </c>
      <c r="E629" s="59" t="s">
        <v>2825</v>
      </c>
      <c r="F629" s="59"/>
      <c r="G629" s="59"/>
      <c r="H629" s="59"/>
      <c r="I629" s="59"/>
      <c r="J629" s="59"/>
      <c r="K629" s="59"/>
      <c r="L629" s="59"/>
      <c r="M629" s="59"/>
    </row>
    <row r="630" spans="1:13" s="146" customFormat="1" ht="11.25" customHeight="1">
      <c r="A630" s="59" t="s">
        <v>1777</v>
      </c>
      <c r="B630" s="139" t="s">
        <v>2826</v>
      </c>
      <c r="C630" s="59"/>
      <c r="D630" s="59" t="s">
        <v>2827</v>
      </c>
      <c r="E630" s="139" t="s">
        <v>2828</v>
      </c>
      <c r="F630" s="59" t="s">
        <v>2829</v>
      </c>
      <c r="G630" s="139" t="s">
        <v>2830</v>
      </c>
      <c r="H630" s="59"/>
      <c r="I630" s="139"/>
      <c r="J630" s="59"/>
      <c r="K630" s="139"/>
      <c r="L630" s="59"/>
      <c r="M630" s="59"/>
    </row>
    <row r="631" spans="1:13" s="146" customFormat="1" ht="11.25" customHeight="1">
      <c r="A631" s="59" t="s">
        <v>2831</v>
      </c>
      <c r="B631" s="59" t="s">
        <v>2832</v>
      </c>
      <c r="C631" s="59"/>
      <c r="D631" s="59" t="s">
        <v>531</v>
      </c>
      <c r="E631" s="59" t="s">
        <v>532</v>
      </c>
      <c r="F631" s="59" t="s">
        <v>397</v>
      </c>
      <c r="G631" s="59" t="s">
        <v>646</v>
      </c>
      <c r="H631" s="59" t="s">
        <v>1515</v>
      </c>
      <c r="I631" s="59" t="s">
        <v>1516</v>
      </c>
      <c r="J631" s="59"/>
      <c r="K631" s="59"/>
      <c r="L631" s="59"/>
      <c r="M631" s="59"/>
    </row>
    <row r="632" spans="1:13" s="146" customFormat="1" ht="11.25" customHeight="1">
      <c r="A632" s="59" t="s">
        <v>2833</v>
      </c>
      <c r="B632" s="59" t="s">
        <v>1201</v>
      </c>
      <c r="C632" s="59"/>
      <c r="D632" s="59" t="s">
        <v>631</v>
      </c>
      <c r="E632" s="59" t="s">
        <v>714</v>
      </c>
      <c r="F632" s="59" t="s">
        <v>443</v>
      </c>
      <c r="G632" s="59" t="s">
        <v>634</v>
      </c>
      <c r="H632" s="59"/>
      <c r="I632" s="59"/>
      <c r="J632" s="59"/>
      <c r="K632" s="59"/>
      <c r="L632" s="59"/>
      <c r="M632" s="59"/>
    </row>
    <row r="633" spans="1:13" s="146" customFormat="1" ht="11.25" customHeight="1">
      <c r="A633" s="138" t="s">
        <v>2834</v>
      </c>
      <c r="B633" s="138" t="s">
        <v>2835</v>
      </c>
      <c r="C633" s="142"/>
      <c r="D633" s="138">
        <v>113</v>
      </c>
      <c r="E633" s="138"/>
      <c r="F633" s="138"/>
      <c r="G633" s="138"/>
      <c r="H633" s="138"/>
      <c r="I633" s="138"/>
      <c r="J633" s="138"/>
      <c r="K633" s="138"/>
      <c r="L633" s="138"/>
      <c r="M633" s="142"/>
    </row>
    <row r="634" spans="1:13" s="146" customFormat="1" ht="11.25" customHeight="1">
      <c r="A634" s="59" t="s">
        <v>2836</v>
      </c>
      <c r="B634" s="59" t="s">
        <v>2837</v>
      </c>
      <c r="C634" s="59"/>
      <c r="D634" s="59" t="s">
        <v>2838</v>
      </c>
      <c r="E634" s="59" t="s">
        <v>2839</v>
      </c>
      <c r="F634" s="59" t="s">
        <v>715</v>
      </c>
      <c r="G634" s="59" t="s">
        <v>716</v>
      </c>
      <c r="H634" s="59"/>
      <c r="I634" s="59"/>
      <c r="J634" s="59"/>
      <c r="K634" s="59"/>
      <c r="L634" s="59"/>
      <c r="M634" s="59"/>
    </row>
    <row r="635" spans="1:13" s="146" customFormat="1" ht="11.25" customHeight="1">
      <c r="A635" s="59" t="s">
        <v>1001</v>
      </c>
      <c r="B635" s="59" t="s">
        <v>2840</v>
      </c>
      <c r="C635" s="59"/>
      <c r="D635" s="59" t="s">
        <v>443</v>
      </c>
      <c r="E635" s="59" t="s">
        <v>634</v>
      </c>
      <c r="F635" s="59" t="s">
        <v>1926</v>
      </c>
      <c r="G635" s="59" t="s">
        <v>1927</v>
      </c>
      <c r="H635" s="59" t="s">
        <v>603</v>
      </c>
      <c r="I635" s="59" t="s">
        <v>604</v>
      </c>
      <c r="J635" s="59"/>
      <c r="K635" s="59"/>
      <c r="L635" s="59"/>
      <c r="M635" s="59"/>
    </row>
    <row r="636" spans="1:13" s="146" customFormat="1" ht="11.25" customHeight="1">
      <c r="A636" s="59" t="s">
        <v>2841</v>
      </c>
      <c r="B636" s="139" t="s">
        <v>2842</v>
      </c>
      <c r="C636" s="59">
        <v>1.93</v>
      </c>
      <c r="D636" s="59" t="s">
        <v>996</v>
      </c>
      <c r="E636" s="139" t="s">
        <v>997</v>
      </c>
      <c r="F636" s="59" t="s">
        <v>350</v>
      </c>
      <c r="G636" s="139" t="s">
        <v>351</v>
      </c>
      <c r="H636" s="59" t="s">
        <v>1882</v>
      </c>
      <c r="I636" s="139" t="s">
        <v>1883</v>
      </c>
      <c r="J636" s="59" t="s">
        <v>1338</v>
      </c>
      <c r="K636" s="139" t="s">
        <v>1395</v>
      </c>
      <c r="L636" s="59" t="s">
        <v>691</v>
      </c>
      <c r="M636" s="59" t="s">
        <v>498</v>
      </c>
    </row>
    <row r="637" spans="1:13" s="146" customFormat="1" ht="11.25" customHeight="1">
      <c r="A637" s="59" t="s">
        <v>2843</v>
      </c>
      <c r="B637" s="139" t="s">
        <v>2844</v>
      </c>
      <c r="C637" s="59"/>
      <c r="D637" s="59" t="s">
        <v>2845</v>
      </c>
      <c r="E637" s="139" t="s">
        <v>2846</v>
      </c>
      <c r="F637" s="59"/>
      <c r="G637" s="139"/>
      <c r="H637" s="59"/>
      <c r="I637" s="139"/>
      <c r="J637" s="59"/>
      <c r="K637" s="139"/>
      <c r="L637" s="59"/>
      <c r="M637" s="59"/>
    </row>
    <row r="638" spans="1:13" s="146" customFormat="1" ht="11.25" customHeight="1">
      <c r="A638" s="59" t="s">
        <v>2847</v>
      </c>
      <c r="B638" s="139" t="s">
        <v>2848</v>
      </c>
      <c r="C638" s="59"/>
      <c r="D638" s="59">
        <v>11081801</v>
      </c>
      <c r="E638" s="139"/>
      <c r="F638" s="59"/>
      <c r="G638" s="139"/>
      <c r="H638" s="59"/>
      <c r="I638" s="139"/>
      <c r="J638" s="59"/>
      <c r="K638" s="139"/>
      <c r="L638" s="59"/>
      <c r="M638" s="59"/>
    </row>
    <row r="639" spans="1:13" s="146" customFormat="1" ht="11.25" customHeight="1">
      <c r="A639" s="138" t="s">
        <v>2849</v>
      </c>
      <c r="B639" s="142" t="s">
        <v>2850</v>
      </c>
      <c r="C639" s="142">
        <v>0</v>
      </c>
      <c r="D639" s="138" t="s">
        <v>369</v>
      </c>
      <c r="E639" s="138" t="s">
        <v>370</v>
      </c>
      <c r="F639" s="138" t="s">
        <v>371</v>
      </c>
      <c r="G639" s="138" t="s">
        <v>2851</v>
      </c>
      <c r="H639" s="138" t="s">
        <v>2852</v>
      </c>
      <c r="I639" s="138" t="s">
        <v>2853</v>
      </c>
      <c r="J639" s="142"/>
      <c r="K639" s="142"/>
      <c r="L639" s="142"/>
      <c r="M639" s="142"/>
    </row>
    <row r="640" spans="1:13" s="146" customFormat="1" ht="11.25" customHeight="1">
      <c r="A640" s="59" t="s">
        <v>2854</v>
      </c>
      <c r="B640" s="59" t="s">
        <v>2855</v>
      </c>
      <c r="C640" s="59"/>
      <c r="D640" s="59" t="s">
        <v>483</v>
      </c>
      <c r="E640" s="59" t="s">
        <v>484</v>
      </c>
      <c r="F640" s="59" t="s">
        <v>286</v>
      </c>
      <c r="G640" s="59" t="s">
        <v>287</v>
      </c>
      <c r="H640" s="59" t="s">
        <v>1348</v>
      </c>
      <c r="I640" s="59" t="s">
        <v>1349</v>
      </c>
      <c r="J640" s="59" t="s">
        <v>6386</v>
      </c>
      <c r="K640" s="59" t="s">
        <v>2375</v>
      </c>
      <c r="L640" s="59" t="s">
        <v>1277</v>
      </c>
      <c r="M640" s="59"/>
    </row>
    <row r="641" spans="1:13" s="276" customFormat="1" ht="11.25" customHeight="1">
      <c r="A641" s="59" t="s">
        <v>2856</v>
      </c>
      <c r="B641" s="59" t="s">
        <v>2857</v>
      </c>
      <c r="C641" s="59"/>
      <c r="D641" s="59" t="s">
        <v>483</v>
      </c>
      <c r="E641" s="59" t="s">
        <v>484</v>
      </c>
      <c r="F641" s="59" t="s">
        <v>547</v>
      </c>
      <c r="G641" s="59" t="s">
        <v>548</v>
      </c>
      <c r="H641" s="59" t="s">
        <v>286</v>
      </c>
      <c r="I641" s="59" t="s">
        <v>688</v>
      </c>
      <c r="J641" s="59" t="s">
        <v>1348</v>
      </c>
      <c r="K641" s="59" t="s">
        <v>1349</v>
      </c>
      <c r="L641" s="59" t="s">
        <v>6386</v>
      </c>
      <c r="M641" s="59" t="s">
        <v>1646</v>
      </c>
    </row>
    <row r="642" spans="1:13" s="146" customFormat="1" ht="11.25" customHeight="1">
      <c r="A642" s="59" t="s">
        <v>2858</v>
      </c>
      <c r="B642" s="139" t="s">
        <v>2859</v>
      </c>
      <c r="C642" s="59"/>
      <c r="D642" s="59">
        <v>10045</v>
      </c>
      <c r="E642" s="139" t="s">
        <v>708</v>
      </c>
      <c r="F642" s="59"/>
      <c r="G642" s="139"/>
      <c r="H642" s="59"/>
      <c r="I642" s="139"/>
      <c r="J642" s="59"/>
      <c r="K642" s="139"/>
      <c r="L642" s="59"/>
      <c r="M642" s="59"/>
    </row>
    <row r="643" spans="1:13" s="146" customFormat="1" ht="11.25" customHeight="1">
      <c r="A643" s="59" t="s">
        <v>2860</v>
      </c>
      <c r="B643" s="59" t="s">
        <v>2861</v>
      </c>
      <c r="C643" s="59">
        <v>0</v>
      </c>
      <c r="D643" s="59">
        <v>9</v>
      </c>
      <c r="E643" s="59"/>
      <c r="F643" s="59"/>
      <c r="G643" s="59"/>
      <c r="H643" s="59"/>
      <c r="I643" s="59"/>
      <c r="J643" s="59"/>
      <c r="K643" s="59"/>
      <c r="L643" s="59"/>
      <c r="M643" s="59"/>
    </row>
    <row r="644" spans="1:13" s="146" customFormat="1" ht="11.25" customHeight="1">
      <c r="A644" s="59" t="s">
        <v>1914</v>
      </c>
      <c r="B644" s="59" t="s">
        <v>1915</v>
      </c>
      <c r="C644" s="59"/>
      <c r="D644" s="59" t="s">
        <v>1607</v>
      </c>
      <c r="E644" s="59" t="s">
        <v>1608</v>
      </c>
      <c r="F644" s="59" t="s">
        <v>520</v>
      </c>
      <c r="G644" s="59" t="s">
        <v>521</v>
      </c>
      <c r="H644" s="59"/>
      <c r="I644" s="59"/>
      <c r="J644" s="59"/>
      <c r="K644" s="59"/>
      <c r="L644" s="59"/>
      <c r="M644" s="59"/>
    </row>
    <row r="645" spans="1:13" s="146" customFormat="1" ht="11.25" customHeight="1">
      <c r="A645" s="59" t="s">
        <v>2862</v>
      </c>
      <c r="B645" s="59" t="s">
        <v>2863</v>
      </c>
      <c r="C645" s="59"/>
      <c r="D645" s="59" t="s">
        <v>2182</v>
      </c>
      <c r="E645" s="59" t="s">
        <v>2277</v>
      </c>
      <c r="F645" s="59" t="s">
        <v>483</v>
      </c>
      <c r="G645" s="59" t="s">
        <v>484</v>
      </c>
      <c r="H645" s="59" t="s">
        <v>18</v>
      </c>
      <c r="I645" s="59" t="s">
        <v>854</v>
      </c>
      <c r="J645" s="59" t="s">
        <v>338</v>
      </c>
      <c r="K645" s="59" t="s">
        <v>682</v>
      </c>
      <c r="L645" s="59" t="s">
        <v>2864</v>
      </c>
      <c r="M645" s="59"/>
    </row>
    <row r="646" spans="1:13" s="146" customFormat="1" ht="11.25" customHeight="1">
      <c r="A646" s="59" t="s">
        <v>2747</v>
      </c>
      <c r="B646" s="59" t="s">
        <v>2865</v>
      </c>
      <c r="C646" s="59"/>
      <c r="D646" s="59"/>
      <c r="E646" s="59"/>
      <c r="F646" s="59"/>
      <c r="G646" s="59"/>
      <c r="H646" s="59"/>
      <c r="I646" s="59"/>
      <c r="J646" s="59"/>
      <c r="K646" s="59"/>
      <c r="L646" s="59"/>
      <c r="M646" s="59"/>
    </row>
    <row r="647" spans="1:13" s="402" customFormat="1" ht="11.25" customHeight="1">
      <c r="A647" s="264" t="s">
        <v>2866</v>
      </c>
      <c r="B647" s="265" t="s">
        <v>2867</v>
      </c>
      <c r="C647" s="267"/>
      <c r="D647" s="265" t="s">
        <v>2420</v>
      </c>
      <c r="E647" s="265" t="s">
        <v>2426</v>
      </c>
      <c r="F647" s="265" t="s">
        <v>2868</v>
      </c>
      <c r="G647" s="265" t="s">
        <v>2869</v>
      </c>
      <c r="H647" s="265" t="s">
        <v>574</v>
      </c>
      <c r="I647" s="265" t="s">
        <v>575</v>
      </c>
      <c r="J647" s="265" t="s">
        <v>576</v>
      </c>
      <c r="K647" s="265" t="s">
        <v>664</v>
      </c>
      <c r="L647" s="265"/>
      <c r="M647" s="265" t="s">
        <v>2870</v>
      </c>
    </row>
    <row r="648" spans="1:13" s="146" customFormat="1" ht="11.25" customHeight="1">
      <c r="A648" s="415" t="s">
        <v>6571</v>
      </c>
      <c r="B648" s="415" t="s">
        <v>6494</v>
      </c>
      <c r="C648" s="414"/>
      <c r="D648" s="415" t="s">
        <v>6495</v>
      </c>
      <c r="E648" s="415" t="s">
        <v>6496</v>
      </c>
      <c r="F648" s="415" t="s">
        <v>483</v>
      </c>
      <c r="G648" s="415" t="s">
        <v>484</v>
      </c>
      <c r="H648" s="415" t="s">
        <v>6572</v>
      </c>
      <c r="I648" s="415" t="s">
        <v>301</v>
      </c>
      <c r="J648" s="415" t="s">
        <v>6497</v>
      </c>
      <c r="K648" s="415" t="s">
        <v>6498</v>
      </c>
      <c r="L648" s="265"/>
      <c r="M648" s="624" t="s">
        <v>6499</v>
      </c>
    </row>
    <row r="649" spans="1:13" s="146" customFormat="1" ht="11.25" customHeight="1">
      <c r="A649" s="264" t="s">
        <v>2871</v>
      </c>
      <c r="B649" s="265" t="s">
        <v>2872</v>
      </c>
      <c r="C649" s="267"/>
      <c r="D649" s="265" t="s">
        <v>1930</v>
      </c>
      <c r="E649" s="265" t="s">
        <v>1931</v>
      </c>
      <c r="F649" s="265" t="s">
        <v>378</v>
      </c>
      <c r="G649" s="265" t="s">
        <v>379</v>
      </c>
      <c r="H649" s="265" t="s">
        <v>1735</v>
      </c>
      <c r="I649" s="265" t="s">
        <v>1736</v>
      </c>
      <c r="J649" s="265" t="s">
        <v>1947</v>
      </c>
      <c r="K649" s="265" t="s">
        <v>1948</v>
      </c>
      <c r="L649" s="265" t="s">
        <v>631</v>
      </c>
      <c r="M649" s="265" t="s">
        <v>2873</v>
      </c>
    </row>
    <row r="650" spans="1:13" s="146" customFormat="1" ht="11.25" customHeight="1">
      <c r="A650" s="59" t="s">
        <v>2874</v>
      </c>
      <c r="B650" s="139" t="s">
        <v>2875</v>
      </c>
      <c r="C650" s="59">
        <v>0.44</v>
      </c>
      <c r="D650" s="59" t="s">
        <v>990</v>
      </c>
      <c r="E650" s="139" t="s">
        <v>1157</v>
      </c>
      <c r="F650" s="59" t="s">
        <v>17</v>
      </c>
      <c r="G650" s="139" t="s">
        <v>275</v>
      </c>
      <c r="H650" s="59" t="s">
        <v>483</v>
      </c>
      <c r="I650" s="139" t="s">
        <v>484</v>
      </c>
      <c r="J650" s="59" t="s">
        <v>852</v>
      </c>
      <c r="K650" s="139" t="s">
        <v>1488</v>
      </c>
      <c r="L650" s="59"/>
      <c r="M650" s="59" t="s">
        <v>498</v>
      </c>
    </row>
    <row r="651" spans="1:13" s="271" customFormat="1" ht="11.25" customHeight="1">
      <c r="A651" s="59" t="s">
        <v>2876</v>
      </c>
      <c r="B651" s="139" t="s">
        <v>2877</v>
      </c>
      <c r="C651" s="59">
        <v>3.48</v>
      </c>
      <c r="D651" s="59" t="s">
        <v>16</v>
      </c>
      <c r="E651" s="139" t="s">
        <v>1667</v>
      </c>
      <c r="F651" s="59" t="s">
        <v>286</v>
      </c>
      <c r="G651" s="139" t="s">
        <v>688</v>
      </c>
      <c r="H651" s="59" t="s">
        <v>1489</v>
      </c>
      <c r="I651" s="139" t="s">
        <v>1501</v>
      </c>
      <c r="J651" s="59" t="s">
        <v>1502</v>
      </c>
      <c r="K651" s="139" t="s">
        <v>1503</v>
      </c>
      <c r="L651" s="59" t="s">
        <v>723</v>
      </c>
      <c r="M651" s="59" t="s">
        <v>2878</v>
      </c>
    </row>
    <row r="652" spans="1:13" s="146" customFormat="1" ht="11.25" customHeight="1">
      <c r="A652" s="59" t="s">
        <v>2879</v>
      </c>
      <c r="B652" s="139" t="s">
        <v>2880</v>
      </c>
      <c r="C652" s="59"/>
      <c r="D652" s="59" t="s">
        <v>2881</v>
      </c>
      <c r="E652" s="139" t="s">
        <v>2882</v>
      </c>
      <c r="F652" s="59"/>
      <c r="G652" s="139"/>
      <c r="H652" s="59"/>
      <c r="I652" s="139"/>
      <c r="J652" s="59"/>
      <c r="K652" s="139"/>
      <c r="L652" s="59"/>
      <c r="M652" s="59"/>
    </row>
    <row r="653" spans="1:13" s="146" customFormat="1" ht="11.25" customHeight="1">
      <c r="A653" s="59" t="s">
        <v>2792</v>
      </c>
      <c r="B653" s="139" t="s">
        <v>2883</v>
      </c>
      <c r="C653" s="59"/>
      <c r="D653" s="59">
        <v>111199</v>
      </c>
      <c r="E653" s="139"/>
      <c r="F653" s="59"/>
      <c r="G653" s="139"/>
      <c r="H653" s="59"/>
      <c r="I653" s="139"/>
      <c r="J653" s="59"/>
      <c r="K653" s="139"/>
      <c r="L653" s="59"/>
      <c r="M653" s="59"/>
    </row>
    <row r="654" spans="1:13" s="146" customFormat="1" ht="11.25" customHeight="1">
      <c r="A654" s="59" t="s">
        <v>627</v>
      </c>
      <c r="B654" s="139" t="s">
        <v>2682</v>
      </c>
      <c r="C654" s="59"/>
      <c r="D654" s="59">
        <v>10080104</v>
      </c>
      <c r="E654" s="139" t="s">
        <v>580</v>
      </c>
      <c r="F654" s="59"/>
      <c r="G654" s="139"/>
      <c r="H654" s="59"/>
      <c r="I654" s="139"/>
      <c r="J654" s="59"/>
      <c r="K654" s="139"/>
      <c r="L654" s="59"/>
      <c r="M654" s="59"/>
    </row>
    <row r="655" spans="1:13" s="146" customFormat="1" ht="11.25" customHeight="1">
      <c r="A655" s="59" t="s">
        <v>2884</v>
      </c>
      <c r="B655" s="139" t="s">
        <v>2885</v>
      </c>
      <c r="C655" s="59"/>
      <c r="D655" s="59" t="s">
        <v>589</v>
      </c>
      <c r="E655" s="139" t="s">
        <v>590</v>
      </c>
      <c r="F655" s="59"/>
      <c r="G655" s="139"/>
      <c r="H655" s="59"/>
      <c r="I655" s="139"/>
      <c r="J655" s="59"/>
      <c r="K655" s="139"/>
      <c r="L655" s="59"/>
      <c r="M655" s="59"/>
    </row>
    <row r="656" spans="1:13" s="146" customFormat="1" ht="11.25" customHeight="1">
      <c r="A656" s="138" t="s">
        <v>837</v>
      </c>
      <c r="B656" s="142" t="s">
        <v>838</v>
      </c>
      <c r="C656" s="142"/>
      <c r="D656" s="141" t="s">
        <v>2886</v>
      </c>
      <c r="E656" s="141" t="s">
        <v>2887</v>
      </c>
      <c r="F656" s="142"/>
      <c r="G656" s="142"/>
      <c r="H656" s="142"/>
      <c r="I656" s="142"/>
      <c r="J656" s="142"/>
      <c r="K656" s="142"/>
      <c r="L656" s="142"/>
      <c r="M656" s="142"/>
    </row>
    <row r="657" spans="1:13" s="146" customFormat="1" ht="11.25" customHeight="1">
      <c r="A657" s="138" t="s">
        <v>2888</v>
      </c>
      <c r="B657" s="138" t="s">
        <v>2889</v>
      </c>
      <c r="C657" s="142"/>
      <c r="D657" s="138" t="s">
        <v>940</v>
      </c>
      <c r="E657" s="138" t="s">
        <v>2890</v>
      </c>
      <c r="F657" s="141" t="s">
        <v>737</v>
      </c>
      <c r="G657" s="138" t="s">
        <v>738</v>
      </c>
      <c r="H657" s="138" t="s">
        <v>2891</v>
      </c>
      <c r="I657" s="138" t="s">
        <v>2892</v>
      </c>
      <c r="J657" s="138" t="s">
        <v>2893</v>
      </c>
      <c r="K657" s="138" t="s">
        <v>2894</v>
      </c>
      <c r="L657" s="138"/>
      <c r="M657" s="142"/>
    </row>
    <row r="658" spans="1:13" s="146" customFormat="1" ht="11.25" customHeight="1">
      <c r="A658" s="138" t="s">
        <v>2895</v>
      </c>
      <c r="B658" s="138" t="s">
        <v>2896</v>
      </c>
      <c r="C658" s="142">
        <v>3.4</v>
      </c>
      <c r="D658" s="138" t="s">
        <v>736</v>
      </c>
      <c r="E658" s="138" t="s">
        <v>2709</v>
      </c>
      <c r="F658" s="138" t="s">
        <v>576</v>
      </c>
      <c r="G658" s="138" t="s">
        <v>664</v>
      </c>
      <c r="H658" s="138" t="s">
        <v>574</v>
      </c>
      <c r="I658" s="138" t="s">
        <v>575</v>
      </c>
      <c r="J658" s="138" t="s">
        <v>665</v>
      </c>
      <c r="K658" s="138" t="s">
        <v>666</v>
      </c>
      <c r="L658" s="138"/>
      <c r="M658" s="138" t="s">
        <v>956</v>
      </c>
    </row>
    <row r="659" spans="1:13" s="146" customFormat="1" ht="11.25" customHeight="1">
      <c r="A659" s="59" t="s">
        <v>2897</v>
      </c>
      <c r="B659" s="59" t="s">
        <v>2898</v>
      </c>
      <c r="C659" s="59"/>
      <c r="D659" s="59" t="s">
        <v>469</v>
      </c>
      <c r="E659" s="59" t="s">
        <v>470</v>
      </c>
      <c r="F659" s="59"/>
      <c r="G659" s="59"/>
      <c r="H659" s="59"/>
      <c r="I659" s="59"/>
      <c r="J659" s="59"/>
      <c r="K659" s="59"/>
      <c r="L659" s="59"/>
      <c r="M659" s="59"/>
    </row>
    <row r="660" spans="1:13" s="146" customFormat="1" ht="11.25" customHeight="1">
      <c r="A660" s="59" t="s">
        <v>2899</v>
      </c>
      <c r="B660" s="59" t="s">
        <v>2900</v>
      </c>
      <c r="C660" s="59"/>
      <c r="D660" s="59" t="s">
        <v>2818</v>
      </c>
      <c r="E660" s="59" t="s">
        <v>2819</v>
      </c>
      <c r="F660" s="59"/>
      <c r="G660" s="59"/>
      <c r="H660" s="59"/>
      <c r="I660" s="59"/>
      <c r="J660" s="59"/>
      <c r="K660" s="59"/>
      <c r="L660" s="59"/>
      <c r="M660" s="59"/>
    </row>
    <row r="661" spans="1:13" s="146" customFormat="1" ht="11.25" customHeight="1">
      <c r="A661" s="59" t="s">
        <v>2901</v>
      </c>
      <c r="B661" s="59" t="s">
        <v>2902</v>
      </c>
      <c r="C661" s="59"/>
      <c r="D661" s="59" t="s">
        <v>1298</v>
      </c>
      <c r="E661" s="59" t="s">
        <v>1299</v>
      </c>
      <c r="F661" s="59" t="s">
        <v>691</v>
      </c>
      <c r="G661" s="59"/>
      <c r="H661" s="59"/>
      <c r="I661" s="59"/>
      <c r="J661" s="59"/>
      <c r="K661" s="59"/>
      <c r="L661" s="59"/>
      <c r="M661" s="59"/>
    </row>
    <row r="662" spans="1:13" s="146" customFormat="1" ht="11.25" customHeight="1">
      <c r="A662" s="264" t="s">
        <v>2903</v>
      </c>
      <c r="B662" s="265" t="s">
        <v>2904</v>
      </c>
      <c r="C662" s="267"/>
      <c r="D662" s="265" t="s">
        <v>1192</v>
      </c>
      <c r="E662" s="265" t="s">
        <v>1695</v>
      </c>
      <c r="F662" s="265" t="s">
        <v>1525</v>
      </c>
      <c r="G662" s="265" t="s">
        <v>1849</v>
      </c>
      <c r="H662" s="265" t="s">
        <v>378</v>
      </c>
      <c r="I662" s="265" t="s">
        <v>379</v>
      </c>
      <c r="J662" s="265" t="s">
        <v>397</v>
      </c>
      <c r="K662" s="265" t="s">
        <v>646</v>
      </c>
      <c r="L662" s="265" t="s">
        <v>1997</v>
      </c>
      <c r="M662" s="265" t="s">
        <v>2905</v>
      </c>
    </row>
    <row r="663" spans="1:13" s="146" customFormat="1" ht="11.25" customHeight="1">
      <c r="A663" s="59" t="s">
        <v>2060</v>
      </c>
      <c r="B663" s="59" t="s">
        <v>2061</v>
      </c>
      <c r="C663" s="59"/>
      <c r="D663" s="59" t="s">
        <v>1534</v>
      </c>
      <c r="E663" s="59" t="s">
        <v>1535</v>
      </c>
      <c r="F663" s="59"/>
      <c r="G663" s="59"/>
      <c r="H663" s="59"/>
      <c r="I663" s="59"/>
      <c r="J663" s="59"/>
      <c r="K663" s="59"/>
      <c r="L663" s="59"/>
      <c r="M663" s="59"/>
    </row>
    <row r="664" spans="1:13" s="146" customFormat="1" ht="11.25" customHeight="1">
      <c r="A664" s="59" t="s">
        <v>2906</v>
      </c>
      <c r="B664" s="139" t="s">
        <v>2907</v>
      </c>
      <c r="C664" s="59">
        <v>15.63</v>
      </c>
      <c r="D664" s="59" t="s">
        <v>673</v>
      </c>
      <c r="E664" s="139" t="s">
        <v>674</v>
      </c>
      <c r="F664" s="59" t="s">
        <v>338</v>
      </c>
      <c r="G664" s="139" t="s">
        <v>339</v>
      </c>
      <c r="H664" s="59" t="s">
        <v>658</v>
      </c>
      <c r="I664" s="139" t="s">
        <v>659</v>
      </c>
      <c r="J664" s="59" t="s">
        <v>2362</v>
      </c>
      <c r="K664" s="139" t="s">
        <v>2908</v>
      </c>
      <c r="L664" s="59" t="s">
        <v>2364</v>
      </c>
      <c r="M664" s="59" t="s">
        <v>2686</v>
      </c>
    </row>
    <row r="665" spans="1:13" s="146" customFormat="1" ht="11.25" customHeight="1">
      <c r="A665" s="59" t="s">
        <v>2909</v>
      </c>
      <c r="B665" s="139" t="s">
        <v>2910</v>
      </c>
      <c r="C665" s="59"/>
      <c r="D665" s="59" t="s">
        <v>1878</v>
      </c>
      <c r="E665" s="139" t="s">
        <v>1879</v>
      </c>
      <c r="F665" s="59" t="s">
        <v>1177</v>
      </c>
      <c r="G665" s="139" t="s">
        <v>1260</v>
      </c>
      <c r="H665" s="59" t="s">
        <v>476</v>
      </c>
      <c r="I665" s="139" t="s">
        <v>1178</v>
      </c>
      <c r="J665" s="59" t="s">
        <v>338</v>
      </c>
      <c r="K665" s="139" t="s">
        <v>682</v>
      </c>
      <c r="L665" s="59"/>
      <c r="M665" s="59" t="s">
        <v>498</v>
      </c>
    </row>
    <row r="666" spans="1:13" s="146" customFormat="1" ht="11.25" customHeight="1">
      <c r="A666" s="59" t="s">
        <v>2911</v>
      </c>
      <c r="B666" s="139" t="s">
        <v>2912</v>
      </c>
      <c r="C666" s="59">
        <v>12</v>
      </c>
      <c r="D666" s="59" t="s">
        <v>547</v>
      </c>
      <c r="E666" s="139" t="s">
        <v>548</v>
      </c>
      <c r="F666" s="59" t="s">
        <v>1177</v>
      </c>
      <c r="G666" s="139" t="s">
        <v>1260</v>
      </c>
      <c r="H666" s="59" t="s">
        <v>441</v>
      </c>
      <c r="I666" s="139" t="s">
        <v>2913</v>
      </c>
      <c r="J666" s="59" t="s">
        <v>338</v>
      </c>
      <c r="K666" s="139" t="s">
        <v>682</v>
      </c>
      <c r="L666" s="59"/>
      <c r="M666" s="59" t="s">
        <v>498</v>
      </c>
    </row>
    <row r="667" spans="1:13" s="146" customFormat="1" ht="11.25" customHeight="1">
      <c r="A667" s="59" t="s">
        <v>704</v>
      </c>
      <c r="B667" s="139" t="s">
        <v>705</v>
      </c>
      <c r="C667" s="59"/>
      <c r="D667" s="59" t="s">
        <v>2914</v>
      </c>
      <c r="E667" s="139" t="s">
        <v>2915</v>
      </c>
      <c r="F667" s="59" t="s">
        <v>1348</v>
      </c>
      <c r="G667" s="139" t="s">
        <v>1349</v>
      </c>
      <c r="H667" s="59" t="s">
        <v>1315</v>
      </c>
      <c r="I667" s="139" t="s">
        <v>2916</v>
      </c>
      <c r="J667" s="59" t="s">
        <v>2917</v>
      </c>
      <c r="K667" s="139" t="s">
        <v>2918</v>
      </c>
      <c r="L667" s="59"/>
      <c r="M667" s="59"/>
    </row>
    <row r="668" spans="1:13" s="146" customFormat="1" ht="11.25" customHeight="1">
      <c r="A668" s="264" t="s">
        <v>2919</v>
      </c>
      <c r="B668" s="265" t="s">
        <v>2920</v>
      </c>
      <c r="C668" s="267"/>
      <c r="D668" s="265" t="s">
        <v>338</v>
      </c>
      <c r="E668" s="265" t="s">
        <v>682</v>
      </c>
      <c r="F668" s="265" t="s">
        <v>441</v>
      </c>
      <c r="G668" s="265" t="s">
        <v>442</v>
      </c>
      <c r="H668" s="265" t="s">
        <v>2921</v>
      </c>
      <c r="I668" s="265" t="s">
        <v>2922</v>
      </c>
      <c r="J668" s="265" t="s">
        <v>631</v>
      </c>
      <c r="K668" s="265" t="s">
        <v>714</v>
      </c>
      <c r="L668" s="265"/>
      <c r="M668" s="265" t="s">
        <v>2923</v>
      </c>
    </row>
    <row r="669" spans="1:13" s="146" customFormat="1" ht="11.25" customHeight="1">
      <c r="A669" s="264" t="s">
        <v>2924</v>
      </c>
      <c r="B669" s="265" t="s">
        <v>2925</v>
      </c>
      <c r="C669" s="267"/>
      <c r="D669" s="264" t="s">
        <v>15</v>
      </c>
      <c r="E669" s="264" t="s">
        <v>2926</v>
      </c>
      <c r="F669" s="265" t="s">
        <v>483</v>
      </c>
      <c r="G669" s="265" t="s">
        <v>992</v>
      </c>
      <c r="H669" s="264" t="s">
        <v>736</v>
      </c>
      <c r="I669" s="264" t="s">
        <v>785</v>
      </c>
      <c r="J669" s="265" t="s">
        <v>576</v>
      </c>
      <c r="K669" s="265" t="s">
        <v>664</v>
      </c>
      <c r="L669" s="265"/>
      <c r="M669" s="265" t="s">
        <v>1850</v>
      </c>
    </row>
    <row r="670" spans="1:13" s="146" customFormat="1" ht="11.25" customHeight="1">
      <c r="A670" s="264" t="s">
        <v>2927</v>
      </c>
      <c r="B670" s="265" t="s">
        <v>2928</v>
      </c>
      <c r="C670" s="267"/>
      <c r="D670" s="264" t="s">
        <v>2929</v>
      </c>
      <c r="E670" s="264" t="s">
        <v>2930</v>
      </c>
      <c r="F670" s="265" t="s">
        <v>17</v>
      </c>
      <c r="G670" s="265" t="s">
        <v>1195</v>
      </c>
      <c r="H670" s="265" t="s">
        <v>378</v>
      </c>
      <c r="I670" s="265" t="s">
        <v>379</v>
      </c>
      <c r="J670" s="265" t="s">
        <v>786</v>
      </c>
      <c r="K670" s="265" t="s">
        <v>1149</v>
      </c>
      <c r="L670" s="265"/>
      <c r="M670" s="265" t="s">
        <v>1850</v>
      </c>
    </row>
    <row r="671" spans="1:13" s="146" customFormat="1" ht="11.25" customHeight="1">
      <c r="A671" s="143" t="s">
        <v>2931</v>
      </c>
      <c r="B671" s="143" t="s">
        <v>2932</v>
      </c>
      <c r="C671" s="143">
        <v>9</v>
      </c>
      <c r="D671" s="143" t="s">
        <v>2135</v>
      </c>
      <c r="E671" s="143" t="s">
        <v>2933</v>
      </c>
      <c r="F671" s="143" t="s">
        <v>397</v>
      </c>
      <c r="G671" s="143" t="s">
        <v>549</v>
      </c>
      <c r="H671" s="143" t="s">
        <v>894</v>
      </c>
      <c r="I671" s="143" t="s">
        <v>895</v>
      </c>
      <c r="J671" s="143" t="s">
        <v>691</v>
      </c>
      <c r="K671" s="143"/>
      <c r="L671" s="143"/>
      <c r="M671" s="143" t="s">
        <v>1999</v>
      </c>
    </row>
    <row r="672" spans="1:13" s="146" customFormat="1" ht="11.25" customHeight="1">
      <c r="A672" s="143" t="s">
        <v>2934</v>
      </c>
      <c r="B672" s="143" t="s">
        <v>2935</v>
      </c>
      <c r="C672" s="143"/>
      <c r="D672" s="143">
        <v>119234</v>
      </c>
      <c r="E672" s="143"/>
      <c r="F672" s="143"/>
      <c r="G672" s="143"/>
      <c r="H672" s="143"/>
      <c r="I672" s="143"/>
      <c r="J672" s="143"/>
      <c r="K672" s="143"/>
      <c r="L672" s="143"/>
      <c r="M672" s="143"/>
    </row>
    <row r="673" spans="1:13" s="146" customFormat="1" ht="11.25" customHeight="1">
      <c r="A673" s="59" t="s">
        <v>2936</v>
      </c>
      <c r="B673" s="59" t="s">
        <v>2937</v>
      </c>
      <c r="C673" s="59"/>
      <c r="D673" s="59" t="s">
        <v>1137</v>
      </c>
      <c r="E673" s="59" t="s">
        <v>1138</v>
      </c>
      <c r="F673" s="59" t="s">
        <v>2836</v>
      </c>
      <c r="G673" s="59" t="s">
        <v>2837</v>
      </c>
      <c r="H673" s="59" t="s">
        <v>715</v>
      </c>
      <c r="I673" s="59" t="s">
        <v>716</v>
      </c>
      <c r="J673" s="59" t="s">
        <v>443</v>
      </c>
      <c r="K673" s="59" t="s">
        <v>634</v>
      </c>
      <c r="L673" s="59"/>
      <c r="M673" s="59"/>
    </row>
    <row r="674" spans="1:13" s="146" customFormat="1" ht="11.25" customHeight="1">
      <c r="A674" s="138" t="s">
        <v>2938</v>
      </c>
      <c r="B674" s="138" t="s">
        <v>2939</v>
      </c>
      <c r="C674" s="142"/>
      <c r="D674" s="138" t="s">
        <v>2940</v>
      </c>
      <c r="E674" s="138" t="s">
        <v>2941</v>
      </c>
      <c r="F674" s="138" t="s">
        <v>446</v>
      </c>
      <c r="G674" s="138" t="s">
        <v>447</v>
      </c>
      <c r="H674" s="142"/>
      <c r="I674" s="142"/>
      <c r="J674" s="142"/>
      <c r="K674" s="142"/>
      <c r="L674" s="142"/>
      <c r="M674" s="142"/>
    </row>
    <row r="675" spans="1:13" s="146" customFormat="1" ht="11.25" customHeight="1">
      <c r="A675" s="138" t="s">
        <v>2942</v>
      </c>
      <c r="B675" s="138" t="s">
        <v>2943</v>
      </c>
      <c r="C675" s="142"/>
      <c r="D675" s="138" t="s">
        <v>631</v>
      </c>
      <c r="E675" s="138" t="s">
        <v>714</v>
      </c>
      <c r="F675" s="138" t="s">
        <v>443</v>
      </c>
      <c r="G675" s="138" t="s">
        <v>634</v>
      </c>
      <c r="H675" s="138" t="s">
        <v>2944</v>
      </c>
      <c r="I675" s="138" t="s">
        <v>2945</v>
      </c>
      <c r="J675" s="138" t="s">
        <v>2946</v>
      </c>
      <c r="K675" s="138" t="s">
        <v>2947</v>
      </c>
      <c r="L675" s="138"/>
      <c r="M675" s="142"/>
    </row>
    <row r="676" spans="1:13" s="146" customFormat="1" ht="11.25" customHeight="1">
      <c r="A676" s="138" t="s">
        <v>2948</v>
      </c>
      <c r="B676" s="138" t="s">
        <v>2949</v>
      </c>
      <c r="C676" s="142"/>
      <c r="D676" s="138" t="s">
        <v>397</v>
      </c>
      <c r="E676" s="138" t="s">
        <v>549</v>
      </c>
      <c r="F676" s="138" t="s">
        <v>1164</v>
      </c>
      <c r="G676" s="138" t="s">
        <v>1165</v>
      </c>
      <c r="H676" s="138" t="s">
        <v>2950</v>
      </c>
      <c r="I676" s="138" t="s">
        <v>2951</v>
      </c>
      <c r="J676" s="138" t="s">
        <v>708</v>
      </c>
      <c r="K676" s="138" t="s">
        <v>709</v>
      </c>
      <c r="L676" s="138"/>
      <c r="M676" s="142"/>
    </row>
    <row r="677" spans="1:13" s="146" customFormat="1" ht="11.25" customHeight="1">
      <c r="A677" s="138" t="s">
        <v>2952</v>
      </c>
      <c r="B677" s="138" t="s">
        <v>2953</v>
      </c>
      <c r="C677" s="142"/>
      <c r="D677" s="138" t="s">
        <v>2290</v>
      </c>
      <c r="E677" s="138" t="s">
        <v>2954</v>
      </c>
      <c r="F677" s="138" t="s">
        <v>2955</v>
      </c>
      <c r="G677" s="138" t="s">
        <v>2956</v>
      </c>
      <c r="H677" s="138" t="s">
        <v>2165</v>
      </c>
      <c r="I677" s="138" t="s">
        <v>2957</v>
      </c>
      <c r="J677" s="138" t="s">
        <v>2150</v>
      </c>
      <c r="K677" s="138" t="s">
        <v>2151</v>
      </c>
      <c r="L677" s="138"/>
      <c r="M677" s="142"/>
    </row>
    <row r="678" spans="1:13" s="279" customFormat="1" ht="11.25" customHeight="1">
      <c r="A678" s="264" t="s">
        <v>2958</v>
      </c>
      <c r="B678" s="265" t="s">
        <v>2959</v>
      </c>
      <c r="C678" s="267">
        <v>14.7</v>
      </c>
      <c r="D678" s="265" t="s">
        <v>2099</v>
      </c>
      <c r="E678" s="265" t="s">
        <v>2960</v>
      </c>
      <c r="F678" s="265" t="s">
        <v>483</v>
      </c>
      <c r="G678" s="265" t="s">
        <v>484</v>
      </c>
      <c r="H678" s="265" t="s">
        <v>380</v>
      </c>
      <c r="I678" s="265" t="s">
        <v>2961</v>
      </c>
      <c r="J678" s="265" t="s">
        <v>2962</v>
      </c>
      <c r="K678" s="265" t="s">
        <v>2963</v>
      </c>
      <c r="L678" s="265"/>
      <c r="M678" s="265" t="s">
        <v>1643</v>
      </c>
    </row>
    <row r="679" spans="1:13" s="146" customFormat="1" ht="11.25" customHeight="1">
      <c r="A679" s="138" t="s">
        <v>2964</v>
      </c>
      <c r="B679" s="138" t="s">
        <v>2965</v>
      </c>
      <c r="C679" s="142"/>
      <c r="D679" s="138" t="s">
        <v>717</v>
      </c>
      <c r="E679" s="138" t="s">
        <v>718</v>
      </c>
      <c r="F679" s="138" t="s">
        <v>2170</v>
      </c>
      <c r="G679" s="138" t="s">
        <v>2171</v>
      </c>
      <c r="H679" s="138" t="s">
        <v>2091</v>
      </c>
      <c r="I679" s="138" t="s">
        <v>2966</v>
      </c>
      <c r="J679" s="138" t="s">
        <v>350</v>
      </c>
      <c r="K679" s="138" t="s">
        <v>714</v>
      </c>
      <c r="L679" s="138"/>
      <c r="M679" s="142"/>
    </row>
    <row r="680" spans="1:13" s="146" customFormat="1" ht="11.25" customHeight="1">
      <c r="A680" s="54" t="s">
        <v>2381</v>
      </c>
      <c r="B680" s="54" t="s">
        <v>2967</v>
      </c>
      <c r="C680" s="54"/>
      <c r="D680" s="54" t="s">
        <v>2968</v>
      </c>
      <c r="E680" s="54" t="s">
        <v>2969</v>
      </c>
      <c r="F680" s="54" t="s">
        <v>691</v>
      </c>
      <c r="G680" s="54"/>
      <c r="H680" s="54"/>
      <c r="I680" s="54"/>
      <c r="J680" s="54"/>
      <c r="K680" s="54"/>
      <c r="L680" s="54"/>
      <c r="M680" s="54"/>
    </row>
    <row r="681" spans="1:13" s="146" customFormat="1" ht="11.25" customHeight="1">
      <c r="A681" s="59" t="s">
        <v>2970</v>
      </c>
      <c r="B681" s="59" t="s">
        <v>2971</v>
      </c>
      <c r="C681" s="59"/>
      <c r="D681" s="59" t="s">
        <v>1700</v>
      </c>
      <c r="E681" s="59" t="s">
        <v>1701</v>
      </c>
      <c r="F681" s="59" t="s">
        <v>17</v>
      </c>
      <c r="G681" s="59" t="s">
        <v>275</v>
      </c>
      <c r="H681" s="59" t="s">
        <v>286</v>
      </c>
      <c r="I681" s="59" t="s">
        <v>688</v>
      </c>
      <c r="J681" s="59" t="s">
        <v>485</v>
      </c>
      <c r="K681" s="59" t="s">
        <v>2320</v>
      </c>
      <c r="L681" s="59" t="s">
        <v>2972</v>
      </c>
      <c r="M681" s="59" t="s">
        <v>555</v>
      </c>
    </row>
    <row r="682" spans="1:13" s="146" customFormat="1" ht="11.25" customHeight="1">
      <c r="A682" s="138" t="s">
        <v>2973</v>
      </c>
      <c r="B682" s="138" t="s">
        <v>2974</v>
      </c>
      <c r="C682" s="142"/>
      <c r="D682" s="138" t="s">
        <v>531</v>
      </c>
      <c r="E682" s="138" t="s">
        <v>532</v>
      </c>
      <c r="F682" s="138" t="s">
        <v>397</v>
      </c>
      <c r="G682" s="138" t="s">
        <v>549</v>
      </c>
      <c r="H682" s="138" t="s">
        <v>288</v>
      </c>
      <c r="I682" s="138" t="s">
        <v>289</v>
      </c>
      <c r="J682" s="141" t="s">
        <v>2975</v>
      </c>
      <c r="K682" s="141" t="s">
        <v>2976</v>
      </c>
      <c r="L682" s="138"/>
      <c r="M682" s="142"/>
    </row>
    <row r="683" spans="1:13" s="146" customFormat="1" ht="11.25" customHeight="1">
      <c r="A683" s="59" t="s">
        <v>2977</v>
      </c>
      <c r="B683" s="59" t="s">
        <v>2978</v>
      </c>
      <c r="C683" s="59"/>
      <c r="D683" s="59" t="s">
        <v>721</v>
      </c>
      <c r="E683" s="59" t="s">
        <v>722</v>
      </c>
      <c r="F683" s="59"/>
      <c r="G683" s="59"/>
      <c r="H683" s="59"/>
      <c r="I683" s="59"/>
      <c r="J683" s="59"/>
      <c r="K683" s="59"/>
      <c r="L683" s="59"/>
      <c r="M683" s="59"/>
    </row>
    <row r="684" spans="1:13" s="146" customFormat="1" ht="11.25" customHeight="1">
      <c r="A684" s="59" t="s">
        <v>2979</v>
      </c>
      <c r="B684" s="59" t="s">
        <v>2980</v>
      </c>
      <c r="C684" s="59"/>
      <c r="D684" s="59" t="s">
        <v>2981</v>
      </c>
      <c r="E684" s="59" t="s">
        <v>2982</v>
      </c>
      <c r="F684" s="59"/>
      <c r="G684" s="59"/>
      <c r="H684" s="59"/>
      <c r="I684" s="59"/>
      <c r="J684" s="59"/>
      <c r="K684" s="59"/>
      <c r="L684" s="59"/>
      <c r="M684" s="59"/>
    </row>
    <row r="685" spans="1:13" s="146" customFormat="1" ht="11.25" customHeight="1">
      <c r="A685" s="59" t="s">
        <v>2983</v>
      </c>
      <c r="B685" s="59" t="s">
        <v>2984</v>
      </c>
      <c r="C685" s="59"/>
      <c r="D685" s="59" t="s">
        <v>2985</v>
      </c>
      <c r="E685" s="59" t="s">
        <v>2986</v>
      </c>
      <c r="F685" s="59"/>
      <c r="G685" s="59"/>
      <c r="H685" s="59"/>
      <c r="I685" s="59"/>
      <c r="J685" s="59"/>
      <c r="K685" s="59"/>
      <c r="L685" s="59"/>
      <c r="M685" s="59"/>
    </row>
    <row r="686" spans="1:13" s="146" customFormat="1" ht="11.25" customHeight="1">
      <c r="A686" s="59" t="s">
        <v>2542</v>
      </c>
      <c r="B686" s="59" t="s">
        <v>2543</v>
      </c>
      <c r="C686" s="59"/>
      <c r="D686" s="59">
        <v>100017</v>
      </c>
      <c r="E686" s="59" t="s">
        <v>375</v>
      </c>
      <c r="F686" s="59"/>
      <c r="G686" s="59"/>
      <c r="H686" s="59"/>
      <c r="I686" s="59"/>
      <c r="J686" s="59"/>
      <c r="K686" s="59"/>
      <c r="L686" s="59"/>
      <c r="M686" s="59"/>
    </row>
    <row r="687" spans="1:13" s="146" customFormat="1" ht="11.25" customHeight="1">
      <c r="A687" s="59" t="s">
        <v>2987</v>
      </c>
      <c r="B687" s="59" t="s">
        <v>2988</v>
      </c>
      <c r="C687" s="59"/>
      <c r="D687" s="59">
        <v>10036</v>
      </c>
      <c r="E687" s="59"/>
      <c r="F687" s="59"/>
      <c r="G687" s="59"/>
      <c r="H687" s="59"/>
      <c r="I687" s="59"/>
      <c r="J687" s="59"/>
      <c r="K687" s="59"/>
      <c r="L687" s="59"/>
      <c r="M687" s="59"/>
    </row>
    <row r="688" spans="1:13" s="146" customFormat="1" ht="11.25" customHeight="1">
      <c r="A688" s="59" t="s">
        <v>2985</v>
      </c>
      <c r="B688" s="59" t="s">
        <v>2986</v>
      </c>
      <c r="C688" s="59"/>
      <c r="D688" s="59" t="s">
        <v>2981</v>
      </c>
      <c r="E688" s="59" t="s">
        <v>2982</v>
      </c>
      <c r="F688" s="59"/>
      <c r="G688" s="59"/>
      <c r="H688" s="59"/>
      <c r="I688" s="59"/>
      <c r="J688" s="59"/>
      <c r="K688" s="59"/>
      <c r="L688" s="59"/>
      <c r="M688" s="59"/>
    </row>
    <row r="689" spans="1:13" s="146" customFormat="1" ht="11.25" customHeight="1">
      <c r="A689" s="59" t="s">
        <v>2989</v>
      </c>
      <c r="B689" s="59" t="s">
        <v>2990</v>
      </c>
      <c r="C689" s="59"/>
      <c r="D689" s="59" t="s">
        <v>2981</v>
      </c>
      <c r="E689" s="59" t="s">
        <v>2982</v>
      </c>
      <c r="F689" s="59" t="s">
        <v>2991</v>
      </c>
      <c r="G689" s="59" t="s">
        <v>2992</v>
      </c>
      <c r="H689" s="59"/>
      <c r="I689" s="59"/>
      <c r="J689" s="59"/>
      <c r="K689" s="59"/>
      <c r="L689" s="59"/>
      <c r="M689" s="59"/>
    </row>
    <row r="690" spans="1:13" s="146" customFormat="1" ht="11.25" customHeight="1">
      <c r="A690" s="59" t="s">
        <v>2993</v>
      </c>
      <c r="B690" s="59" t="s">
        <v>2994</v>
      </c>
      <c r="C690" s="59"/>
      <c r="D690" s="59" t="s">
        <v>708</v>
      </c>
      <c r="E690" s="59" t="s">
        <v>2995</v>
      </c>
      <c r="F690" s="59"/>
      <c r="G690" s="59"/>
      <c r="H690" s="59"/>
      <c r="I690" s="59"/>
      <c r="J690" s="59"/>
      <c r="K690" s="59"/>
      <c r="L690" s="59"/>
      <c r="M690" s="59"/>
    </row>
    <row r="691" spans="1:13" s="146" customFormat="1" ht="11.25" customHeight="1">
      <c r="A691" s="59" t="s">
        <v>2996</v>
      </c>
      <c r="B691" s="59" t="s">
        <v>2997</v>
      </c>
      <c r="C691" s="59"/>
      <c r="D691" s="59" t="s">
        <v>17</v>
      </c>
      <c r="E691" s="59" t="s">
        <v>285</v>
      </c>
      <c r="F691" s="59" t="s">
        <v>585</v>
      </c>
      <c r="G691" s="59" t="s">
        <v>586</v>
      </c>
      <c r="H691" s="59" t="s">
        <v>587</v>
      </c>
      <c r="I691" s="59" t="s">
        <v>1469</v>
      </c>
      <c r="J691" s="59" t="s">
        <v>1338</v>
      </c>
      <c r="K691" s="59" t="s">
        <v>2998</v>
      </c>
      <c r="L691" s="59"/>
      <c r="M691" s="59"/>
    </row>
    <row r="692" spans="1:13" s="146" customFormat="1" ht="11.25" customHeight="1">
      <c r="A692" s="59" t="s">
        <v>2999</v>
      </c>
      <c r="B692" s="59" t="s">
        <v>3000</v>
      </c>
      <c r="C692" s="59">
        <v>13</v>
      </c>
      <c r="D692" s="59" t="s">
        <v>3001</v>
      </c>
      <c r="E692" s="59" t="s">
        <v>3002</v>
      </c>
      <c r="F692" s="59" t="s">
        <v>17</v>
      </c>
      <c r="G692" s="59" t="s">
        <v>275</v>
      </c>
      <c r="H692" s="59" t="s">
        <v>494</v>
      </c>
      <c r="I692" s="59" t="s">
        <v>495</v>
      </c>
      <c r="J692" s="59" t="s">
        <v>1593</v>
      </c>
      <c r="K692" s="59" t="s">
        <v>1594</v>
      </c>
      <c r="L692" s="59"/>
      <c r="M692" s="59" t="s">
        <v>498</v>
      </c>
    </row>
    <row r="693" spans="1:13" s="146" customFormat="1" ht="11.25" customHeight="1">
      <c r="A693" s="59" t="s">
        <v>3003</v>
      </c>
      <c r="B693" s="139" t="s">
        <v>3004</v>
      </c>
      <c r="C693" s="59"/>
      <c r="D693" s="59" t="s">
        <v>3005</v>
      </c>
      <c r="E693" s="139" t="s">
        <v>3006</v>
      </c>
      <c r="F693" s="59"/>
      <c r="G693" s="139"/>
      <c r="H693" s="59"/>
      <c r="I693" s="139"/>
      <c r="J693" s="59"/>
      <c r="K693" s="139"/>
      <c r="L693" s="59">
        <v>108</v>
      </c>
      <c r="M693" s="59"/>
    </row>
    <row r="694" spans="1:13" s="146" customFormat="1" ht="11.25" customHeight="1">
      <c r="A694" s="138" t="s">
        <v>3007</v>
      </c>
      <c r="B694" s="138" t="s">
        <v>3008</v>
      </c>
      <c r="C694" s="142"/>
      <c r="D694" s="138" t="s">
        <v>3009</v>
      </c>
      <c r="E694" s="138" t="s">
        <v>3010</v>
      </c>
      <c r="F694" s="138" t="s">
        <v>585</v>
      </c>
      <c r="G694" s="138" t="s">
        <v>586</v>
      </c>
      <c r="H694" s="138" t="s">
        <v>587</v>
      </c>
      <c r="I694" s="138" t="s">
        <v>1469</v>
      </c>
      <c r="J694" s="141" t="s">
        <v>1338</v>
      </c>
      <c r="K694" s="138" t="s">
        <v>2998</v>
      </c>
      <c r="L694" s="138"/>
      <c r="M694" s="142"/>
    </row>
    <row r="695" spans="1:13" s="146" customFormat="1" ht="11.25" customHeight="1">
      <c r="A695" s="59" t="s">
        <v>3011</v>
      </c>
      <c r="B695" s="59" t="s">
        <v>3012</v>
      </c>
      <c r="C695" s="59"/>
      <c r="D695" s="59" t="s">
        <v>3013</v>
      </c>
      <c r="E695" s="59" t="s">
        <v>3014</v>
      </c>
      <c r="F695" s="59" t="s">
        <v>3015</v>
      </c>
      <c r="G695" s="59" t="s">
        <v>3016</v>
      </c>
      <c r="H695" s="59"/>
      <c r="I695" s="59"/>
      <c r="J695" s="59"/>
      <c r="K695" s="59"/>
      <c r="L695" s="59"/>
      <c r="M695" s="59"/>
    </row>
    <row r="696" spans="1:13" s="330" customFormat="1" ht="11.25" customHeight="1">
      <c r="A696" s="59" t="s">
        <v>2656</v>
      </c>
      <c r="B696" s="59" t="s">
        <v>2657</v>
      </c>
      <c r="C696" s="59">
        <v>0</v>
      </c>
      <c r="D696" s="59" t="s">
        <v>606</v>
      </c>
      <c r="E696" s="59" t="s">
        <v>3017</v>
      </c>
      <c r="F696" s="59" t="s">
        <v>3018</v>
      </c>
      <c r="G696" s="59" t="s">
        <v>3019</v>
      </c>
      <c r="H696" s="59"/>
      <c r="I696" s="59"/>
      <c r="J696" s="59"/>
      <c r="K696" s="59"/>
      <c r="L696" s="59"/>
      <c r="M696" s="59"/>
    </row>
    <row r="697" spans="1:13" s="146" customFormat="1" ht="11.25" customHeight="1">
      <c r="A697" s="264" t="s">
        <v>3020</v>
      </c>
      <c r="B697" s="264" t="s">
        <v>3021</v>
      </c>
      <c r="C697" s="267"/>
      <c r="D697" s="264" t="s">
        <v>17</v>
      </c>
      <c r="E697" s="264" t="s">
        <v>1158</v>
      </c>
      <c r="F697" s="264" t="s">
        <v>736</v>
      </c>
      <c r="G697" s="265" t="s">
        <v>3022</v>
      </c>
      <c r="H697" s="264" t="s">
        <v>441</v>
      </c>
      <c r="I697" s="264" t="s">
        <v>442</v>
      </c>
      <c r="J697" s="264" t="s">
        <v>338</v>
      </c>
      <c r="K697" s="264" t="s">
        <v>682</v>
      </c>
      <c r="L697" s="264"/>
      <c r="M697" s="264" t="s">
        <v>3023</v>
      </c>
    </row>
    <row r="698" spans="1:13" s="146" customFormat="1" ht="11.25" customHeight="1">
      <c r="A698" s="59" t="s">
        <v>3024</v>
      </c>
      <c r="B698" s="59" t="s">
        <v>3025</v>
      </c>
      <c r="C698" s="59">
        <v>0</v>
      </c>
      <c r="D698" s="59" t="s">
        <v>2613</v>
      </c>
      <c r="E698" s="59" t="s">
        <v>3026</v>
      </c>
      <c r="F698" s="59" t="s">
        <v>3027</v>
      </c>
      <c r="G698" s="59" t="s">
        <v>3028</v>
      </c>
      <c r="H698" s="59"/>
      <c r="I698" s="59"/>
      <c r="J698" s="59"/>
      <c r="K698" s="59"/>
      <c r="L698" s="59"/>
      <c r="M698" s="59"/>
    </row>
    <row r="699" spans="1:13" s="146" customFormat="1" ht="11.25" customHeight="1">
      <c r="A699" s="59" t="s">
        <v>636</v>
      </c>
      <c r="B699" s="139" t="s">
        <v>1264</v>
      </c>
      <c r="C699" s="59"/>
      <c r="D699" s="59" t="s">
        <v>2767</v>
      </c>
      <c r="E699" s="139" t="s">
        <v>2768</v>
      </c>
      <c r="F699" s="59" t="s">
        <v>329</v>
      </c>
      <c r="G699" s="139" t="s">
        <v>330</v>
      </c>
      <c r="H699" s="59"/>
      <c r="I699" s="139"/>
      <c r="J699" s="59"/>
      <c r="K699" s="139"/>
      <c r="L699" s="59"/>
      <c r="M699" s="59"/>
    </row>
    <row r="700" spans="1:13" s="146" customFormat="1" ht="11.25" customHeight="1">
      <c r="A700" s="59" t="s">
        <v>3029</v>
      </c>
      <c r="B700" s="139" t="s">
        <v>3030</v>
      </c>
      <c r="C700" s="59"/>
      <c r="D700" s="59" t="s">
        <v>2656</v>
      </c>
      <c r="E700" s="139" t="s">
        <v>2657</v>
      </c>
      <c r="F700" s="59" t="s">
        <v>527</v>
      </c>
      <c r="G700" s="139" t="s">
        <v>528</v>
      </c>
      <c r="H700" s="59"/>
      <c r="I700" s="139"/>
      <c r="J700" s="59"/>
      <c r="K700" s="139"/>
      <c r="L700" s="59"/>
      <c r="M700" s="59"/>
    </row>
    <row r="701" spans="1:13" s="146" customFormat="1" ht="11.25" customHeight="1">
      <c r="A701" s="59" t="s">
        <v>2767</v>
      </c>
      <c r="B701" s="139" t="s">
        <v>2768</v>
      </c>
      <c r="C701" s="59"/>
      <c r="D701" s="59" t="s">
        <v>1860</v>
      </c>
      <c r="E701" s="139" t="s">
        <v>1861</v>
      </c>
      <c r="F701" s="59"/>
      <c r="G701" s="139"/>
      <c r="H701" s="59"/>
      <c r="I701" s="139"/>
      <c r="J701" s="59"/>
      <c r="K701" s="139"/>
      <c r="L701" s="59"/>
      <c r="M701" s="59"/>
    </row>
    <row r="702" spans="1:13" s="147" customFormat="1" ht="11.25" customHeight="1">
      <c r="A702" s="59" t="s">
        <v>550</v>
      </c>
      <c r="B702" s="59" t="s">
        <v>893</v>
      </c>
      <c r="C702" s="59"/>
      <c r="D702" s="59" t="s">
        <v>1296</v>
      </c>
      <c r="E702" s="59" t="s">
        <v>1297</v>
      </c>
      <c r="F702" s="59" t="s">
        <v>3031</v>
      </c>
      <c r="G702" s="59" t="s">
        <v>3032</v>
      </c>
      <c r="H702" s="59" t="s">
        <v>1250</v>
      </c>
      <c r="I702" s="59" t="s">
        <v>3033</v>
      </c>
      <c r="J702" s="59"/>
      <c r="K702" s="59"/>
      <c r="L702" s="59"/>
      <c r="M702" s="59"/>
    </row>
    <row r="703" spans="1:13" s="146" customFormat="1" ht="11.25" customHeight="1">
      <c r="A703" s="59" t="s">
        <v>3034</v>
      </c>
      <c r="B703" s="59" t="s">
        <v>3035</v>
      </c>
      <c r="C703" s="59"/>
      <c r="D703" s="59" t="s">
        <v>3036</v>
      </c>
      <c r="E703" s="59" t="s">
        <v>3037</v>
      </c>
      <c r="F703" s="59"/>
      <c r="G703" s="59"/>
      <c r="H703" s="59"/>
      <c r="I703" s="59"/>
      <c r="J703" s="59"/>
      <c r="K703" s="59"/>
      <c r="L703" s="59"/>
      <c r="M703" s="59"/>
    </row>
    <row r="704" spans="1:13" s="146" customFormat="1" ht="11.25" customHeight="1">
      <c r="A704" s="138" t="s">
        <v>3038</v>
      </c>
      <c r="B704" s="138" t="s">
        <v>3039</v>
      </c>
      <c r="C704" s="142">
        <v>6.3</v>
      </c>
      <c r="D704" s="138" t="s">
        <v>346</v>
      </c>
      <c r="E704" s="138" t="s">
        <v>347</v>
      </c>
      <c r="F704" s="138" t="s">
        <v>680</v>
      </c>
      <c r="G704" s="138" t="s">
        <v>755</v>
      </c>
      <c r="H704" s="138" t="s">
        <v>2895</v>
      </c>
      <c r="I704" s="138" t="s">
        <v>3040</v>
      </c>
      <c r="J704" s="138" t="s">
        <v>627</v>
      </c>
      <c r="K704" s="138" t="s">
        <v>2682</v>
      </c>
      <c r="L704" s="138"/>
      <c r="M704" s="138" t="s">
        <v>356</v>
      </c>
    </row>
    <row r="705" spans="1:13" s="146" customFormat="1" ht="11.25" customHeight="1">
      <c r="A705" s="143" t="s">
        <v>3038</v>
      </c>
      <c r="B705" s="143" t="s">
        <v>3041</v>
      </c>
      <c r="C705" s="143"/>
      <c r="D705" s="143">
        <v>10121802</v>
      </c>
      <c r="E705" s="143"/>
      <c r="F705" s="143"/>
      <c r="G705" s="143"/>
      <c r="H705" s="143"/>
      <c r="I705" s="143"/>
      <c r="J705" s="143"/>
      <c r="K705" s="143"/>
      <c r="L705" s="143"/>
      <c r="M705" s="143"/>
    </row>
    <row r="706" spans="1:13" s="146" customFormat="1" ht="11.25" customHeight="1">
      <c r="A706" s="59" t="s">
        <v>3042</v>
      </c>
      <c r="B706" s="59" t="s">
        <v>3043</v>
      </c>
      <c r="C706" s="59">
        <v>13.8</v>
      </c>
      <c r="D706" s="59" t="s">
        <v>338</v>
      </c>
      <c r="E706" s="59" t="s">
        <v>750</v>
      </c>
      <c r="F706" s="59" t="s">
        <v>19</v>
      </c>
      <c r="G706" s="59" t="s">
        <v>302</v>
      </c>
      <c r="H706" s="59" t="s">
        <v>338</v>
      </c>
      <c r="I706" s="59" t="s">
        <v>339</v>
      </c>
      <c r="J706" s="59" t="s">
        <v>2815</v>
      </c>
      <c r="K706" s="59" t="s">
        <v>2816</v>
      </c>
      <c r="L706" s="59"/>
      <c r="M706" s="59"/>
    </row>
    <row r="707" spans="1:13" s="346" customFormat="1" ht="11.25" customHeight="1">
      <c r="A707" s="59" t="s">
        <v>983</v>
      </c>
      <c r="B707" s="59" t="s">
        <v>984</v>
      </c>
      <c r="C707" s="59">
        <v>1.1000000000000001</v>
      </c>
      <c r="D707" s="59" t="s">
        <v>19</v>
      </c>
      <c r="E707" s="59" t="s">
        <v>3044</v>
      </c>
      <c r="F707" s="59" t="s">
        <v>338</v>
      </c>
      <c r="G707" s="59" t="s">
        <v>750</v>
      </c>
      <c r="H707" s="59" t="s">
        <v>751</v>
      </c>
      <c r="I707" s="59" t="s">
        <v>3045</v>
      </c>
      <c r="J707" s="59" t="s">
        <v>730</v>
      </c>
      <c r="K707" s="59" t="s">
        <v>731</v>
      </c>
      <c r="L707" s="59" t="s">
        <v>3046</v>
      </c>
      <c r="M707" s="59"/>
    </row>
    <row r="708" spans="1:13" s="333" customFormat="1" ht="11.25" customHeight="1">
      <c r="A708" s="59" t="s">
        <v>3047</v>
      </c>
      <c r="B708" s="59" t="s">
        <v>3048</v>
      </c>
      <c r="C708" s="59">
        <v>0</v>
      </c>
      <c r="D708" s="59" t="s">
        <v>1100</v>
      </c>
      <c r="E708" s="59" t="s">
        <v>3049</v>
      </c>
      <c r="F708" s="59" t="s">
        <v>1311</v>
      </c>
      <c r="G708" s="59" t="s">
        <v>1312</v>
      </c>
      <c r="H708" s="59"/>
      <c r="I708" s="59"/>
      <c r="J708" s="59"/>
      <c r="K708" s="59"/>
      <c r="L708" s="59"/>
      <c r="M708" s="59"/>
    </row>
    <row r="709" spans="1:13" s="146" customFormat="1" ht="11.25" customHeight="1">
      <c r="A709" s="59" t="s">
        <v>2165</v>
      </c>
      <c r="B709" s="59" t="s">
        <v>2166</v>
      </c>
      <c r="C709" s="59"/>
      <c r="D709" s="59" t="s">
        <v>443</v>
      </c>
      <c r="E709" s="59" t="s">
        <v>634</v>
      </c>
      <c r="F709" s="59" t="s">
        <v>443</v>
      </c>
      <c r="G709" s="59" t="s">
        <v>634</v>
      </c>
      <c r="H709" s="59"/>
      <c r="I709" s="59"/>
      <c r="J709" s="59"/>
      <c r="K709" s="59"/>
      <c r="L709" s="59"/>
      <c r="M709" s="59"/>
    </row>
    <row r="710" spans="1:13" s="146" customFormat="1" ht="11.25" customHeight="1">
      <c r="A710" s="59" t="s">
        <v>1258</v>
      </c>
      <c r="B710" s="59" t="s">
        <v>3050</v>
      </c>
      <c r="C710" s="59">
        <v>32.200000000000003</v>
      </c>
      <c r="D710" s="59" t="s">
        <v>19</v>
      </c>
      <c r="E710" s="59" t="s">
        <v>3044</v>
      </c>
      <c r="F710" s="59" t="s">
        <v>19</v>
      </c>
      <c r="G710" s="59" t="s">
        <v>302</v>
      </c>
      <c r="H710" s="59" t="s">
        <v>3051</v>
      </c>
      <c r="I710" s="59" t="s">
        <v>3052</v>
      </c>
      <c r="J710" s="59" t="s">
        <v>3053</v>
      </c>
      <c r="K710" s="59" t="s">
        <v>3054</v>
      </c>
      <c r="L710" s="59" t="s">
        <v>3055</v>
      </c>
      <c r="M710" s="59"/>
    </row>
    <row r="711" spans="1:13" s="146" customFormat="1" ht="11.25" customHeight="1">
      <c r="A711" s="59" t="s">
        <v>1829</v>
      </c>
      <c r="B711" s="139" t="s">
        <v>3056</v>
      </c>
      <c r="C711" s="59"/>
      <c r="D711" s="59" t="s">
        <v>17</v>
      </c>
      <c r="E711" s="139" t="s">
        <v>275</v>
      </c>
      <c r="F711" s="59" t="s">
        <v>1025</v>
      </c>
      <c r="G711" s="139" t="s">
        <v>2609</v>
      </c>
      <c r="H711" s="59" t="s">
        <v>206</v>
      </c>
      <c r="I711" s="139" t="s">
        <v>407</v>
      </c>
      <c r="J711" s="59" t="s">
        <v>3057</v>
      </c>
      <c r="K711" s="139" t="s">
        <v>3058</v>
      </c>
      <c r="L711" s="59" t="s">
        <v>3059</v>
      </c>
      <c r="M711" s="59" t="s">
        <v>2243</v>
      </c>
    </row>
    <row r="712" spans="1:13" s="146" customFormat="1" ht="11.25" customHeight="1">
      <c r="A712" s="59" t="s">
        <v>1733</v>
      </c>
      <c r="B712" s="139" t="s">
        <v>3060</v>
      </c>
      <c r="C712" s="59"/>
      <c r="D712" s="59" t="s">
        <v>1258</v>
      </c>
      <c r="E712" s="139" t="s">
        <v>1725</v>
      </c>
      <c r="F712" s="59" t="s">
        <v>1947</v>
      </c>
      <c r="G712" s="139" t="s">
        <v>1948</v>
      </c>
      <c r="H712" s="59" t="s">
        <v>715</v>
      </c>
      <c r="I712" s="139" t="s">
        <v>716</v>
      </c>
      <c r="J712" s="59" t="s">
        <v>717</v>
      </c>
      <c r="K712" s="139" t="s">
        <v>2174</v>
      </c>
      <c r="L712" s="59" t="s">
        <v>1611</v>
      </c>
      <c r="M712" s="59"/>
    </row>
    <row r="713" spans="1:13" s="146" customFormat="1" ht="11.25" customHeight="1">
      <c r="A713" s="59" t="s">
        <v>3061</v>
      </c>
      <c r="B713" s="139" t="s">
        <v>3062</v>
      </c>
      <c r="C713" s="59"/>
      <c r="D713" s="59" t="s">
        <v>1258</v>
      </c>
      <c r="E713" s="139" t="s">
        <v>3063</v>
      </c>
      <c r="F713" s="59" t="s">
        <v>680</v>
      </c>
      <c r="G713" s="139" t="s">
        <v>2359</v>
      </c>
      <c r="H713" s="59" t="s">
        <v>206</v>
      </c>
      <c r="I713" s="139" t="s">
        <v>934</v>
      </c>
      <c r="J713" s="59" t="s">
        <v>196</v>
      </c>
      <c r="K713" s="139" t="s">
        <v>408</v>
      </c>
      <c r="L713" s="59"/>
      <c r="M713" s="59"/>
    </row>
    <row r="714" spans="1:13" s="146" customFormat="1" ht="11.25" customHeight="1">
      <c r="A714" s="59" t="s">
        <v>3064</v>
      </c>
      <c r="B714" s="59" t="s">
        <v>3065</v>
      </c>
      <c r="C714" s="59"/>
      <c r="D714" s="59" t="s">
        <v>443</v>
      </c>
      <c r="E714" s="59" t="s">
        <v>634</v>
      </c>
      <c r="F714" s="59"/>
      <c r="G714" s="59"/>
      <c r="H714" s="59"/>
      <c r="I714" s="59"/>
      <c r="J714" s="59"/>
      <c r="K714" s="59"/>
      <c r="L714" s="59"/>
      <c r="M714" s="59"/>
    </row>
    <row r="715" spans="1:13" s="154" customFormat="1" ht="11.25" customHeight="1">
      <c r="A715" s="138" t="s">
        <v>3066</v>
      </c>
      <c r="B715" s="138" t="s">
        <v>3067</v>
      </c>
      <c r="C715" s="142"/>
      <c r="D715" s="138" t="s">
        <v>3068</v>
      </c>
      <c r="E715" s="138" t="s">
        <v>3069</v>
      </c>
      <c r="F715" s="138" t="s">
        <v>3070</v>
      </c>
      <c r="G715" s="138" t="s">
        <v>3071</v>
      </c>
      <c r="H715" s="138" t="s">
        <v>574</v>
      </c>
      <c r="I715" s="138" t="s">
        <v>1966</v>
      </c>
      <c r="J715" s="138" t="s">
        <v>653</v>
      </c>
      <c r="K715" s="138" t="s">
        <v>3072</v>
      </c>
      <c r="L715" s="138"/>
      <c r="M715" s="142"/>
    </row>
    <row r="716" spans="1:13" s="146" customFormat="1" ht="11.25" customHeight="1">
      <c r="A716" s="59" t="s">
        <v>443</v>
      </c>
      <c r="B716" s="139" t="s">
        <v>2177</v>
      </c>
      <c r="C716" s="59">
        <v>4.5999999999999996</v>
      </c>
      <c r="D716" s="59" t="s">
        <v>469</v>
      </c>
      <c r="E716" s="139" t="s">
        <v>3073</v>
      </c>
      <c r="F716" s="59" t="s">
        <v>1899</v>
      </c>
      <c r="G716" s="139" t="s">
        <v>1900</v>
      </c>
      <c r="H716" s="59" t="s">
        <v>457</v>
      </c>
      <c r="I716" s="139" t="s">
        <v>458</v>
      </c>
      <c r="J716" s="59" t="s">
        <v>525</v>
      </c>
      <c r="K716" s="139" t="s">
        <v>3074</v>
      </c>
      <c r="L716" s="59" t="s">
        <v>344</v>
      </c>
      <c r="M716" s="59"/>
    </row>
    <row r="717" spans="1:13" s="146" customFormat="1" ht="11.25" customHeight="1">
      <c r="A717" s="138" t="s">
        <v>3075</v>
      </c>
      <c r="B717" s="138" t="s">
        <v>3076</v>
      </c>
      <c r="C717" s="142"/>
      <c r="D717" s="138" t="s">
        <v>397</v>
      </c>
      <c r="E717" s="138" t="s">
        <v>549</v>
      </c>
      <c r="F717" s="138" t="s">
        <v>1164</v>
      </c>
      <c r="G717" s="138" t="s">
        <v>3077</v>
      </c>
      <c r="H717" s="138" t="s">
        <v>1629</v>
      </c>
      <c r="I717" s="138" t="s">
        <v>3078</v>
      </c>
      <c r="J717" s="138" t="s">
        <v>894</v>
      </c>
      <c r="K717" s="138" t="s">
        <v>895</v>
      </c>
      <c r="L717" s="138"/>
      <c r="M717" s="142"/>
    </row>
    <row r="718" spans="1:13" s="146" customFormat="1" ht="11.25" customHeight="1">
      <c r="A718" s="138" t="s">
        <v>3079</v>
      </c>
      <c r="B718" s="138" t="s">
        <v>3080</v>
      </c>
      <c r="C718" s="142"/>
      <c r="D718" s="138" t="s">
        <v>531</v>
      </c>
      <c r="E718" s="138" t="s">
        <v>532</v>
      </c>
      <c r="F718" s="138" t="s">
        <v>397</v>
      </c>
      <c r="G718" s="138" t="s">
        <v>549</v>
      </c>
      <c r="H718" s="138" t="s">
        <v>3081</v>
      </c>
      <c r="I718" s="138" t="s">
        <v>3082</v>
      </c>
      <c r="J718" s="141" t="s">
        <v>790</v>
      </c>
      <c r="K718" s="138" t="s">
        <v>1943</v>
      </c>
      <c r="L718" s="138"/>
      <c r="M718" s="142"/>
    </row>
    <row r="719" spans="1:13" s="146" customFormat="1" ht="11.25" customHeight="1">
      <c r="A719" s="59" t="s">
        <v>446</v>
      </c>
      <c r="B719" s="139" t="s">
        <v>447</v>
      </c>
      <c r="C719" s="59">
        <v>7.42</v>
      </c>
      <c r="D719" s="59" t="s">
        <v>443</v>
      </c>
      <c r="E719" s="139" t="s">
        <v>634</v>
      </c>
      <c r="F719" s="59" t="s">
        <v>1250</v>
      </c>
      <c r="G719" s="139" t="s">
        <v>1251</v>
      </c>
      <c r="H719" s="59" t="s">
        <v>329</v>
      </c>
      <c r="I719" s="139" t="s">
        <v>3083</v>
      </c>
      <c r="J719" s="59" t="s">
        <v>2093</v>
      </c>
      <c r="K719" s="139" t="s">
        <v>2094</v>
      </c>
      <c r="L719" s="59"/>
      <c r="M719" s="59"/>
    </row>
    <row r="720" spans="1:13" s="146" customFormat="1" ht="11.25" customHeight="1">
      <c r="A720" s="59" t="s">
        <v>1543</v>
      </c>
      <c r="B720" s="59" t="s">
        <v>1544</v>
      </c>
      <c r="C720" s="59"/>
      <c r="D720" s="59" t="s">
        <v>446</v>
      </c>
      <c r="E720" s="59" t="s">
        <v>447</v>
      </c>
      <c r="F720" s="59" t="s">
        <v>2150</v>
      </c>
      <c r="G720" s="59" t="s">
        <v>3084</v>
      </c>
      <c r="H720" s="59" t="s">
        <v>1252</v>
      </c>
      <c r="I720" s="59" t="s">
        <v>1253</v>
      </c>
      <c r="J720" s="59"/>
      <c r="K720" s="59"/>
      <c r="L720" s="59"/>
      <c r="M720" s="59"/>
    </row>
    <row r="721" spans="1:13" s="146" customFormat="1" ht="11.25" customHeight="1">
      <c r="A721" s="59" t="s">
        <v>3085</v>
      </c>
      <c r="B721" s="139" t="s">
        <v>3086</v>
      </c>
      <c r="C721" s="59">
        <v>0</v>
      </c>
      <c r="D721" s="59" t="s">
        <v>564</v>
      </c>
      <c r="E721" s="139" t="s">
        <v>1213</v>
      </c>
      <c r="F721" s="59" t="s">
        <v>691</v>
      </c>
      <c r="G721" s="139"/>
      <c r="H721" s="59"/>
      <c r="I721" s="139"/>
      <c r="J721" s="59"/>
      <c r="K721" s="139"/>
      <c r="L721" s="59">
        <v>10</v>
      </c>
      <c r="M721" s="59"/>
    </row>
    <row r="722" spans="1:13" s="146" customFormat="1" ht="11.25" customHeight="1">
      <c r="A722" s="264" t="s">
        <v>3087</v>
      </c>
      <c r="B722" s="265" t="s">
        <v>3088</v>
      </c>
      <c r="C722" s="267"/>
      <c r="D722" s="265" t="s">
        <v>1258</v>
      </c>
      <c r="E722" s="265" t="s">
        <v>1807</v>
      </c>
      <c r="F722" s="265" t="s">
        <v>3089</v>
      </c>
      <c r="G722" s="265" t="s">
        <v>3090</v>
      </c>
      <c r="H722" s="265" t="s">
        <v>1525</v>
      </c>
      <c r="I722" s="265" t="s">
        <v>1849</v>
      </c>
      <c r="J722" s="264" t="s">
        <v>206</v>
      </c>
      <c r="K722" s="264" t="s">
        <v>407</v>
      </c>
      <c r="L722" s="264"/>
      <c r="M722" s="264" t="s">
        <v>1748</v>
      </c>
    </row>
    <row r="723" spans="1:13" s="146" customFormat="1" ht="11.25" customHeight="1">
      <c r="A723" s="264" t="s">
        <v>2205</v>
      </c>
      <c r="B723" s="264" t="s">
        <v>2206</v>
      </c>
      <c r="C723" s="267"/>
      <c r="D723" s="264" t="s">
        <v>443</v>
      </c>
      <c r="E723" s="264" t="s">
        <v>634</v>
      </c>
      <c r="F723" s="264" t="s">
        <v>1250</v>
      </c>
      <c r="G723" s="264" t="s">
        <v>1251</v>
      </c>
      <c r="H723" s="267"/>
      <c r="I723" s="267"/>
      <c r="J723" s="267"/>
      <c r="K723" s="267"/>
      <c r="L723" s="267"/>
      <c r="M723" s="267"/>
    </row>
    <row r="724" spans="1:13" s="146" customFormat="1" ht="11.25" customHeight="1">
      <c r="A724" s="59" t="s">
        <v>3091</v>
      </c>
      <c r="B724" s="139" t="s">
        <v>3092</v>
      </c>
      <c r="C724" s="59">
        <v>1.7</v>
      </c>
      <c r="D724" s="59" t="s">
        <v>3047</v>
      </c>
      <c r="E724" s="139" t="s">
        <v>3048</v>
      </c>
      <c r="F724" s="59" t="s">
        <v>3093</v>
      </c>
      <c r="G724" s="139" t="s">
        <v>3094</v>
      </c>
      <c r="H724" s="59" t="s">
        <v>1005</v>
      </c>
      <c r="I724" s="139" t="s">
        <v>1006</v>
      </c>
      <c r="J724" s="59" t="s">
        <v>199</v>
      </c>
      <c r="K724" s="139" t="s">
        <v>1811</v>
      </c>
      <c r="L724" s="59"/>
      <c r="M724" s="59"/>
    </row>
    <row r="725" spans="1:13" s="151" customFormat="1" ht="11.25" customHeight="1">
      <c r="A725" s="59" t="s">
        <v>1296</v>
      </c>
      <c r="B725" s="139" t="s">
        <v>1297</v>
      </c>
      <c r="C725" s="59"/>
      <c r="D725" s="59" t="s">
        <v>443</v>
      </c>
      <c r="E725" s="139" t="s">
        <v>634</v>
      </c>
      <c r="F725" s="59" t="s">
        <v>1080</v>
      </c>
      <c r="G725" s="139" t="s">
        <v>1081</v>
      </c>
      <c r="H725" s="59" t="s">
        <v>455</v>
      </c>
      <c r="I725" s="139" t="s">
        <v>561</v>
      </c>
      <c r="J725" s="59"/>
      <c r="K725" s="139"/>
      <c r="L725" s="59"/>
      <c r="M725" s="59"/>
    </row>
    <row r="726" spans="1:13" s="146" customFormat="1" ht="11.25" customHeight="1">
      <c r="A726" s="59" t="s">
        <v>3095</v>
      </c>
      <c r="B726" s="139" t="s">
        <v>3096</v>
      </c>
      <c r="C726" s="59">
        <v>9.9700000000000006</v>
      </c>
      <c r="D726" s="59" t="s">
        <v>3097</v>
      </c>
      <c r="E726" s="139" t="s">
        <v>3098</v>
      </c>
      <c r="F726" s="59" t="s">
        <v>1932</v>
      </c>
      <c r="G726" s="139" t="s">
        <v>3099</v>
      </c>
      <c r="H726" s="59" t="s">
        <v>19</v>
      </c>
      <c r="I726" s="139" t="s">
        <v>3100</v>
      </c>
      <c r="J726" s="59" t="s">
        <v>338</v>
      </c>
      <c r="K726" s="139" t="s">
        <v>682</v>
      </c>
      <c r="L726" s="59" t="s">
        <v>3101</v>
      </c>
      <c r="M726" s="59" t="s">
        <v>2243</v>
      </c>
    </row>
    <row r="727" spans="1:13" s="403" customFormat="1" ht="11.25" customHeight="1">
      <c r="A727" s="59" t="s">
        <v>2357</v>
      </c>
      <c r="B727" s="139" t="s">
        <v>3102</v>
      </c>
      <c r="C727" s="59">
        <v>1.4</v>
      </c>
      <c r="D727" s="59" t="s">
        <v>19</v>
      </c>
      <c r="E727" s="139" t="s">
        <v>302</v>
      </c>
      <c r="F727" s="59" t="s">
        <v>338</v>
      </c>
      <c r="G727" s="139" t="s">
        <v>339</v>
      </c>
      <c r="H727" s="59" t="s">
        <v>658</v>
      </c>
      <c r="I727" s="139" t="s">
        <v>766</v>
      </c>
      <c r="J727" s="59" t="s">
        <v>338</v>
      </c>
      <c r="K727" s="139" t="s">
        <v>339</v>
      </c>
      <c r="L727" s="59" t="s">
        <v>806</v>
      </c>
      <c r="M727" s="59"/>
    </row>
    <row r="728" spans="1:13" s="146" customFormat="1" ht="11.25" customHeight="1">
      <c r="A728" s="59" t="s">
        <v>19</v>
      </c>
      <c r="B728" s="139" t="s">
        <v>2299</v>
      </c>
      <c r="C728" s="59">
        <v>25.43</v>
      </c>
      <c r="D728" s="59" t="s">
        <v>443</v>
      </c>
      <c r="E728" s="139" t="s">
        <v>2177</v>
      </c>
      <c r="F728" s="59" t="s">
        <v>443</v>
      </c>
      <c r="G728" s="139" t="s">
        <v>2177</v>
      </c>
      <c r="H728" s="59" t="s">
        <v>455</v>
      </c>
      <c r="I728" s="139" t="s">
        <v>456</v>
      </c>
      <c r="J728" s="59" t="s">
        <v>2192</v>
      </c>
      <c r="K728" s="139" t="s">
        <v>3103</v>
      </c>
      <c r="L728" s="59" t="s">
        <v>1446</v>
      </c>
      <c r="M728" s="59"/>
    </row>
    <row r="729" spans="1:13" s="146" customFormat="1" ht="11.25" customHeight="1">
      <c r="A729" s="59" t="s">
        <v>3104</v>
      </c>
      <c r="B729" s="59" t="s">
        <v>3105</v>
      </c>
      <c r="C729" s="59">
        <v>2.59</v>
      </c>
      <c r="D729" s="59" t="s">
        <v>3106</v>
      </c>
      <c r="E729" s="59" t="s">
        <v>3107</v>
      </c>
      <c r="F729" s="59" t="s">
        <v>378</v>
      </c>
      <c r="G729" s="59" t="s">
        <v>379</v>
      </c>
      <c r="H729" s="59" t="s">
        <v>695</v>
      </c>
      <c r="I729" s="59" t="s">
        <v>696</v>
      </c>
      <c r="J729" s="59" t="s">
        <v>503</v>
      </c>
      <c r="K729" s="59" t="s">
        <v>504</v>
      </c>
      <c r="L729" s="59"/>
      <c r="M729" s="59"/>
    </row>
    <row r="730" spans="1:13" s="146" customFormat="1" ht="11.25" customHeight="1">
      <c r="A730" s="59" t="s">
        <v>3106</v>
      </c>
      <c r="B730" s="139" t="s">
        <v>3107</v>
      </c>
      <c r="C730" s="59">
        <v>7.8</v>
      </c>
      <c r="D730" s="59" t="s">
        <v>19</v>
      </c>
      <c r="E730" s="139" t="s">
        <v>2299</v>
      </c>
      <c r="F730" s="59" t="s">
        <v>206</v>
      </c>
      <c r="G730" s="139" t="s">
        <v>298</v>
      </c>
      <c r="H730" s="59" t="s">
        <v>3108</v>
      </c>
      <c r="I730" s="139" t="s">
        <v>3109</v>
      </c>
      <c r="J730" s="59" t="s">
        <v>680</v>
      </c>
      <c r="K730" s="139" t="s">
        <v>846</v>
      </c>
      <c r="L730" s="59" t="s">
        <v>2815</v>
      </c>
      <c r="M730" s="59"/>
    </row>
    <row r="731" spans="1:13" s="146" customFormat="1" ht="11.25" customHeight="1">
      <c r="A731" s="59" t="s">
        <v>3110</v>
      </c>
      <c r="B731" s="139" t="s">
        <v>3111</v>
      </c>
      <c r="C731" s="59">
        <v>6.95</v>
      </c>
      <c r="D731" s="59" t="s">
        <v>483</v>
      </c>
      <c r="E731" s="139" t="s">
        <v>484</v>
      </c>
      <c r="F731" s="59" t="s">
        <v>19</v>
      </c>
      <c r="G731" s="139" t="s">
        <v>302</v>
      </c>
      <c r="H731" s="59" t="s">
        <v>717</v>
      </c>
      <c r="I731" s="139" t="s">
        <v>718</v>
      </c>
      <c r="J731" s="59" t="s">
        <v>640</v>
      </c>
      <c r="K731" s="139" t="s">
        <v>2164</v>
      </c>
      <c r="L731" s="59" t="s">
        <v>631</v>
      </c>
      <c r="M731" s="59"/>
    </row>
    <row r="732" spans="1:13" s="146" customFormat="1" ht="11.25" customHeight="1">
      <c r="A732" s="264" t="s">
        <v>3112</v>
      </c>
      <c r="B732" s="264" t="s">
        <v>3113</v>
      </c>
      <c r="C732" s="267"/>
      <c r="D732" s="264" t="s">
        <v>17</v>
      </c>
      <c r="E732" s="264" t="s">
        <v>1158</v>
      </c>
      <c r="F732" s="264" t="s">
        <v>786</v>
      </c>
      <c r="G732" s="264" t="s">
        <v>3114</v>
      </c>
      <c r="H732" s="264" t="s">
        <v>378</v>
      </c>
      <c r="I732" s="264" t="s">
        <v>379</v>
      </c>
      <c r="J732" s="264" t="s">
        <v>1374</v>
      </c>
      <c r="K732" s="264" t="s">
        <v>1415</v>
      </c>
      <c r="L732" s="264"/>
      <c r="M732" s="264" t="s">
        <v>1820</v>
      </c>
    </row>
    <row r="733" spans="1:13" s="146" customFormat="1" ht="11.25" customHeight="1">
      <c r="A733" s="264" t="s">
        <v>3115</v>
      </c>
      <c r="B733" s="265" t="s">
        <v>3116</v>
      </c>
      <c r="C733" s="267"/>
      <c r="D733" s="264" t="s">
        <v>1829</v>
      </c>
      <c r="E733" s="264" t="s">
        <v>3056</v>
      </c>
      <c r="F733" s="265" t="s">
        <v>17</v>
      </c>
      <c r="G733" s="265" t="s">
        <v>275</v>
      </c>
      <c r="H733" s="265" t="s">
        <v>286</v>
      </c>
      <c r="I733" s="265" t="s">
        <v>287</v>
      </c>
      <c r="J733" s="265" t="s">
        <v>288</v>
      </c>
      <c r="K733" s="265" t="s">
        <v>382</v>
      </c>
      <c r="L733" s="265"/>
      <c r="M733" s="265" t="s">
        <v>3117</v>
      </c>
    </row>
    <row r="734" spans="1:13" s="146" customFormat="1" ht="11.25" customHeight="1">
      <c r="A734" s="264" t="s">
        <v>3118</v>
      </c>
      <c r="B734" s="265" t="s">
        <v>3119</v>
      </c>
      <c r="C734" s="267"/>
      <c r="D734" s="265" t="s">
        <v>1258</v>
      </c>
      <c r="E734" s="265" t="s">
        <v>1259</v>
      </c>
      <c r="F734" s="265" t="s">
        <v>983</v>
      </c>
      <c r="G734" s="265" t="s">
        <v>984</v>
      </c>
      <c r="H734" s="265" t="s">
        <v>547</v>
      </c>
      <c r="I734" s="265" t="s">
        <v>548</v>
      </c>
      <c r="J734" s="264" t="s">
        <v>715</v>
      </c>
      <c r="K734" s="264" t="s">
        <v>716</v>
      </c>
      <c r="L734" s="264"/>
      <c r="M734" s="264" t="s">
        <v>3117</v>
      </c>
    </row>
    <row r="735" spans="1:13" s="146" customFormat="1" ht="11.25" customHeight="1">
      <c r="A735" s="59" t="s">
        <v>3097</v>
      </c>
      <c r="B735" s="139" t="s">
        <v>3098</v>
      </c>
      <c r="C735" s="59">
        <v>2.15</v>
      </c>
      <c r="D735" s="59" t="s">
        <v>19</v>
      </c>
      <c r="E735" s="139" t="s">
        <v>1706</v>
      </c>
      <c r="F735" s="59" t="s">
        <v>715</v>
      </c>
      <c r="G735" s="139" t="s">
        <v>716</v>
      </c>
      <c r="H735" s="59" t="s">
        <v>717</v>
      </c>
      <c r="I735" s="139" t="s">
        <v>718</v>
      </c>
      <c r="J735" s="59" t="s">
        <v>1611</v>
      </c>
      <c r="K735" s="139" t="s">
        <v>1612</v>
      </c>
      <c r="L735" s="59" t="s">
        <v>1250</v>
      </c>
      <c r="M735" s="59"/>
    </row>
    <row r="736" spans="1:13" s="146" customFormat="1" ht="11.25" customHeight="1">
      <c r="A736" s="138" t="s">
        <v>3120</v>
      </c>
      <c r="B736" s="138" t="s">
        <v>3121</v>
      </c>
      <c r="C736" s="142"/>
      <c r="D736" s="142" t="s">
        <v>19</v>
      </c>
      <c r="E736" s="142" t="s">
        <v>2299</v>
      </c>
      <c r="F736" s="138" t="s">
        <v>715</v>
      </c>
      <c r="G736" s="138" t="s">
        <v>716</v>
      </c>
      <c r="H736" s="138" t="s">
        <v>717</v>
      </c>
      <c r="I736" s="138" t="s">
        <v>2174</v>
      </c>
      <c r="J736" s="138" t="s">
        <v>1611</v>
      </c>
      <c r="K736" s="138" t="s">
        <v>1612</v>
      </c>
      <c r="L736" s="138"/>
      <c r="M736" s="142"/>
    </row>
    <row r="737" spans="1:13" s="146" customFormat="1" ht="11.25" customHeight="1">
      <c r="A737" s="59" t="s">
        <v>3122</v>
      </c>
      <c r="B737" s="139" t="s">
        <v>3123</v>
      </c>
      <c r="C737" s="59">
        <v>1</v>
      </c>
      <c r="D737" s="59" t="s">
        <v>3124</v>
      </c>
      <c r="E737" s="139" t="s">
        <v>3125</v>
      </c>
      <c r="F737" s="59" t="s">
        <v>3126</v>
      </c>
      <c r="G737" s="139" t="s">
        <v>3127</v>
      </c>
      <c r="H737" s="59" t="s">
        <v>3128</v>
      </c>
      <c r="I737" s="139" t="s">
        <v>3129</v>
      </c>
      <c r="J737" s="59" t="s">
        <v>3130</v>
      </c>
      <c r="K737" s="139" t="s">
        <v>3131</v>
      </c>
      <c r="L737" s="59"/>
      <c r="M737" s="59"/>
    </row>
    <row r="738" spans="1:13" s="459" customFormat="1" ht="11.25" customHeight="1">
      <c r="A738" s="138" t="s">
        <v>3132</v>
      </c>
      <c r="B738" s="138" t="s">
        <v>3133</v>
      </c>
      <c r="C738" s="142"/>
      <c r="D738" s="138" t="s">
        <v>19</v>
      </c>
      <c r="E738" s="138" t="s">
        <v>3134</v>
      </c>
      <c r="F738" s="138" t="s">
        <v>397</v>
      </c>
      <c r="G738" s="138" t="s">
        <v>549</v>
      </c>
      <c r="H738" s="138" t="s">
        <v>1334</v>
      </c>
      <c r="I738" s="138" t="s">
        <v>1713</v>
      </c>
      <c r="J738" s="138" t="s">
        <v>647</v>
      </c>
      <c r="K738" s="138" t="s">
        <v>1920</v>
      </c>
      <c r="L738" s="138"/>
      <c r="M738" s="142"/>
    </row>
    <row r="739" spans="1:13" s="146" customFormat="1" ht="11.25" customHeight="1">
      <c r="A739" s="59" t="s">
        <v>3135</v>
      </c>
      <c r="B739" s="59" t="s">
        <v>3136</v>
      </c>
      <c r="C739" s="59"/>
      <c r="D739" s="59" t="s">
        <v>443</v>
      </c>
      <c r="E739" s="59" t="s">
        <v>634</v>
      </c>
      <c r="F739" s="59"/>
      <c r="G739" s="59"/>
      <c r="H739" s="59"/>
      <c r="I739" s="59"/>
      <c r="J739" s="59"/>
      <c r="K739" s="59"/>
      <c r="L739" s="59"/>
      <c r="M739" s="59"/>
    </row>
    <row r="740" spans="1:13" s="146" customFormat="1" ht="11.25" customHeight="1">
      <c r="A740" s="59" t="s">
        <v>3137</v>
      </c>
      <c r="B740" s="59" t="s">
        <v>3138</v>
      </c>
      <c r="C740" s="59">
        <v>14.54</v>
      </c>
      <c r="D740" s="59" t="s">
        <v>990</v>
      </c>
      <c r="E740" s="59" t="s">
        <v>1157</v>
      </c>
      <c r="F740" s="59" t="s">
        <v>547</v>
      </c>
      <c r="G740" s="59" t="s">
        <v>548</v>
      </c>
      <c r="H740" s="59" t="s">
        <v>1137</v>
      </c>
      <c r="I740" s="59" t="s">
        <v>1138</v>
      </c>
      <c r="J740" s="59" t="s">
        <v>2170</v>
      </c>
      <c r="K740" s="59" t="s">
        <v>2171</v>
      </c>
      <c r="L740" s="59" t="s">
        <v>3139</v>
      </c>
      <c r="M740" s="59" t="s">
        <v>3140</v>
      </c>
    </row>
    <row r="741" spans="1:13" s="146" customFormat="1" ht="11.25" customHeight="1">
      <c r="A741" s="264" t="s">
        <v>3141</v>
      </c>
      <c r="B741" s="265" t="s">
        <v>3142</v>
      </c>
      <c r="C741" s="267">
        <v>7.8</v>
      </c>
      <c r="D741" s="265" t="s">
        <v>15</v>
      </c>
      <c r="E741" s="265" t="s">
        <v>3143</v>
      </c>
      <c r="F741" s="265" t="s">
        <v>1525</v>
      </c>
      <c r="G741" s="265" t="s">
        <v>1849</v>
      </c>
      <c r="H741" s="265" t="s">
        <v>17</v>
      </c>
      <c r="I741" s="265" t="s">
        <v>275</v>
      </c>
      <c r="J741" s="265" t="s">
        <v>531</v>
      </c>
      <c r="K741" s="265" t="s">
        <v>532</v>
      </c>
      <c r="L741" s="265"/>
      <c r="M741" s="265" t="s">
        <v>3144</v>
      </c>
    </row>
    <row r="742" spans="1:13" s="146" customFormat="1" ht="11.25" customHeight="1">
      <c r="A742" s="138" t="s">
        <v>3145</v>
      </c>
      <c r="B742" s="138" t="s">
        <v>3146</v>
      </c>
      <c r="C742" s="142"/>
      <c r="D742" s="138" t="s">
        <v>17</v>
      </c>
      <c r="E742" s="138" t="s">
        <v>285</v>
      </c>
      <c r="F742" s="138" t="s">
        <v>2695</v>
      </c>
      <c r="G742" s="138" t="s">
        <v>3147</v>
      </c>
      <c r="H742" s="138" t="s">
        <v>3148</v>
      </c>
      <c r="I742" s="138" t="s">
        <v>3149</v>
      </c>
      <c r="J742" s="138" t="s">
        <v>3150</v>
      </c>
      <c r="K742" s="138" t="s">
        <v>3151</v>
      </c>
      <c r="L742" s="138"/>
      <c r="M742" s="142"/>
    </row>
    <row r="743" spans="1:13" s="146" customFormat="1" ht="11.25" customHeight="1">
      <c r="A743" s="138" t="s">
        <v>3152</v>
      </c>
      <c r="B743" s="138" t="s">
        <v>3153</v>
      </c>
      <c r="C743" s="142"/>
      <c r="D743" s="138" t="s">
        <v>2357</v>
      </c>
      <c r="E743" s="138" t="s">
        <v>3154</v>
      </c>
      <c r="F743" s="138" t="s">
        <v>680</v>
      </c>
      <c r="G743" s="138" t="s">
        <v>755</v>
      </c>
      <c r="H743" s="138" t="s">
        <v>338</v>
      </c>
      <c r="I743" s="138" t="s">
        <v>339</v>
      </c>
      <c r="J743" s="138" t="s">
        <v>756</v>
      </c>
      <c r="K743" s="138" t="s">
        <v>757</v>
      </c>
      <c r="L743" s="138"/>
      <c r="M743" s="142"/>
    </row>
    <row r="744" spans="1:13" s="146" customFormat="1" ht="11.25" customHeight="1">
      <c r="A744" s="415" t="s">
        <v>6500</v>
      </c>
      <c r="B744" s="415" t="s">
        <v>6501</v>
      </c>
      <c r="C744" s="414"/>
      <c r="D744" s="415" t="s">
        <v>6506</v>
      </c>
      <c r="E744" s="415" t="s">
        <v>3143</v>
      </c>
      <c r="F744" s="415" t="s">
        <v>6573</v>
      </c>
      <c r="G744" s="415" t="s">
        <v>548</v>
      </c>
      <c r="H744" s="415" t="s">
        <v>6507</v>
      </c>
      <c r="I744" s="415" t="s">
        <v>1138</v>
      </c>
      <c r="J744" s="415" t="s">
        <v>6574</v>
      </c>
      <c r="K744" s="415" t="s">
        <v>2171</v>
      </c>
      <c r="L744" s="265"/>
      <c r="M744" s="624" t="s">
        <v>6503</v>
      </c>
    </row>
    <row r="745" spans="1:13" s="146" customFormat="1" ht="11.25" customHeight="1">
      <c r="A745" s="141" t="s">
        <v>6468</v>
      </c>
      <c r="B745" s="141" t="s">
        <v>6469</v>
      </c>
      <c r="C745" s="142"/>
      <c r="D745" s="141" t="s">
        <v>6470</v>
      </c>
      <c r="E745" s="141" t="s">
        <v>3143</v>
      </c>
      <c r="F745" s="141" t="s">
        <v>6471</v>
      </c>
      <c r="G745" s="141" t="s">
        <v>1157</v>
      </c>
      <c r="H745" s="141" t="s">
        <v>6472</v>
      </c>
      <c r="I745" s="141" t="s">
        <v>548</v>
      </c>
      <c r="J745" s="141" t="s">
        <v>6473</v>
      </c>
      <c r="K745" s="141" t="s">
        <v>6474</v>
      </c>
      <c r="L745" s="141" t="s">
        <v>6475</v>
      </c>
      <c r="M745" s="142"/>
    </row>
    <row r="746" spans="1:13" s="146" customFormat="1" ht="11.25" customHeight="1">
      <c r="A746" s="415" t="s">
        <v>6504</v>
      </c>
      <c r="B746" s="415" t="s">
        <v>6505</v>
      </c>
      <c r="C746" s="414"/>
      <c r="D746" s="415" t="s">
        <v>6502</v>
      </c>
      <c r="E746" s="415" t="s">
        <v>3143</v>
      </c>
      <c r="F746" s="415" t="s">
        <v>6514</v>
      </c>
      <c r="G746" s="415" t="s">
        <v>2069</v>
      </c>
      <c r="H746" s="415" t="s">
        <v>6515</v>
      </c>
      <c r="I746" s="415" t="s">
        <v>548</v>
      </c>
      <c r="J746" s="415" t="s">
        <v>6507</v>
      </c>
      <c r="K746" s="415" t="s">
        <v>1138</v>
      </c>
      <c r="L746" s="265"/>
      <c r="M746" s="624" t="s">
        <v>6508</v>
      </c>
    </row>
    <row r="747" spans="1:13" s="146" customFormat="1" ht="11.25" customHeight="1">
      <c r="A747" s="59" t="s">
        <v>327</v>
      </c>
      <c r="B747" s="139" t="s">
        <v>3155</v>
      </c>
      <c r="C747" s="59">
        <v>0</v>
      </c>
      <c r="D747" s="59" t="s">
        <v>2656</v>
      </c>
      <c r="E747" s="139" t="s">
        <v>2657</v>
      </c>
      <c r="F747" s="59" t="s">
        <v>3156</v>
      </c>
      <c r="G747" s="139" t="s">
        <v>3157</v>
      </c>
      <c r="H747" s="59" t="s">
        <v>691</v>
      </c>
      <c r="I747" s="139"/>
      <c r="J747" s="59"/>
      <c r="K747" s="139"/>
      <c r="L747" s="59"/>
      <c r="M747" s="59"/>
    </row>
    <row r="748" spans="1:13" s="146" customFormat="1" ht="11.25" customHeight="1">
      <c r="A748" s="138" t="s">
        <v>3158</v>
      </c>
      <c r="B748" s="138" t="s">
        <v>3159</v>
      </c>
      <c r="C748" s="142"/>
      <c r="D748" s="138" t="s">
        <v>545</v>
      </c>
      <c r="E748" s="138" t="s">
        <v>546</v>
      </c>
      <c r="F748" s="138" t="s">
        <v>2357</v>
      </c>
      <c r="G748" s="138" t="s">
        <v>3102</v>
      </c>
      <c r="H748" s="138" t="s">
        <v>437</v>
      </c>
      <c r="I748" s="138" t="s">
        <v>1260</v>
      </c>
      <c r="J748" s="138" t="s">
        <v>680</v>
      </c>
      <c r="K748" s="138" t="s">
        <v>2359</v>
      </c>
      <c r="L748" s="141" t="s">
        <v>658</v>
      </c>
      <c r="M748" s="138" t="s">
        <v>1159</v>
      </c>
    </row>
    <row r="749" spans="1:13" s="146" customFormat="1" ht="11.25" customHeight="1">
      <c r="A749" s="138" t="s">
        <v>537</v>
      </c>
      <c r="B749" s="141" t="s">
        <v>3160</v>
      </c>
      <c r="C749" s="142"/>
      <c r="D749" s="141" t="s">
        <v>443</v>
      </c>
      <c r="E749" s="141" t="s">
        <v>634</v>
      </c>
      <c r="F749" s="141" t="s">
        <v>1086</v>
      </c>
      <c r="G749" s="141" t="s">
        <v>1087</v>
      </c>
      <c r="H749" s="138"/>
      <c r="I749" s="138"/>
      <c r="J749" s="138"/>
      <c r="K749" s="138"/>
      <c r="L749" s="138"/>
      <c r="M749" s="138"/>
    </row>
    <row r="750" spans="1:13" s="146" customFormat="1" ht="11.25" customHeight="1">
      <c r="A750" s="138" t="s">
        <v>3161</v>
      </c>
      <c r="B750" s="141" t="s">
        <v>3162</v>
      </c>
      <c r="C750" s="142">
        <v>2.5</v>
      </c>
      <c r="D750" s="141" t="s">
        <v>19</v>
      </c>
      <c r="E750" s="141" t="s">
        <v>302</v>
      </c>
      <c r="F750" s="141" t="s">
        <v>1675</v>
      </c>
      <c r="G750" s="141" t="s">
        <v>3163</v>
      </c>
      <c r="H750" s="141" t="s">
        <v>1932</v>
      </c>
      <c r="I750" s="141" t="s">
        <v>1933</v>
      </c>
      <c r="J750" s="141" t="s">
        <v>1098</v>
      </c>
      <c r="K750" s="141" t="s">
        <v>1099</v>
      </c>
      <c r="L750" s="141" t="s">
        <v>3164</v>
      </c>
      <c r="M750" s="272"/>
    </row>
    <row r="751" spans="1:13" s="146" customFormat="1" ht="11.25" customHeight="1">
      <c r="A751" s="59" t="s">
        <v>3165</v>
      </c>
      <c r="B751" s="139" t="s">
        <v>3166</v>
      </c>
      <c r="C751" s="59">
        <v>1</v>
      </c>
      <c r="D751" s="59" t="s">
        <v>1258</v>
      </c>
      <c r="E751" s="139" t="s">
        <v>3063</v>
      </c>
      <c r="F751" s="59" t="s">
        <v>680</v>
      </c>
      <c r="G751" s="139" t="s">
        <v>2359</v>
      </c>
      <c r="H751" s="59" t="s">
        <v>832</v>
      </c>
      <c r="I751" s="139" t="s">
        <v>833</v>
      </c>
      <c r="J751" s="59" t="s">
        <v>338</v>
      </c>
      <c r="K751" s="139" t="s">
        <v>682</v>
      </c>
      <c r="L751" s="59" t="s">
        <v>658</v>
      </c>
      <c r="M751" s="59" t="s">
        <v>1022</v>
      </c>
    </row>
    <row r="752" spans="1:13" s="146" customFormat="1" ht="11.25" customHeight="1">
      <c r="A752" s="59" t="s">
        <v>3167</v>
      </c>
      <c r="B752" s="59" t="s">
        <v>3168</v>
      </c>
      <c r="C752" s="59"/>
      <c r="D752" s="59" t="s">
        <v>2357</v>
      </c>
      <c r="E752" s="59" t="s">
        <v>3102</v>
      </c>
      <c r="F752" s="59" t="s">
        <v>680</v>
      </c>
      <c r="G752" s="59" t="s">
        <v>681</v>
      </c>
      <c r="H752" s="59" t="s">
        <v>338</v>
      </c>
      <c r="I752" s="59" t="s">
        <v>339</v>
      </c>
      <c r="J752" s="59" t="s">
        <v>963</v>
      </c>
      <c r="K752" s="59" t="s">
        <v>3169</v>
      </c>
      <c r="L752" s="59"/>
      <c r="M752" s="59"/>
    </row>
    <row r="753" spans="1:13" s="146" customFormat="1" ht="11.25" customHeight="1">
      <c r="A753" s="264" t="s">
        <v>3170</v>
      </c>
      <c r="B753" s="264" t="s">
        <v>3171</v>
      </c>
      <c r="C753" s="267"/>
      <c r="D753" s="264" t="s">
        <v>3172</v>
      </c>
      <c r="E753" s="264" t="s">
        <v>3173</v>
      </c>
      <c r="F753" s="264" t="s">
        <v>2226</v>
      </c>
      <c r="G753" s="264" t="s">
        <v>2498</v>
      </c>
      <c r="H753" s="264" t="s">
        <v>2170</v>
      </c>
      <c r="I753" s="264" t="s">
        <v>2171</v>
      </c>
      <c r="J753" s="264" t="s">
        <v>2091</v>
      </c>
      <c r="K753" s="264" t="s">
        <v>2092</v>
      </c>
      <c r="L753" s="264"/>
      <c r="M753" s="264" t="s">
        <v>2207</v>
      </c>
    </row>
    <row r="754" spans="1:13" s="443" customFormat="1" ht="11.25" customHeight="1">
      <c r="A754" s="138" t="s">
        <v>469</v>
      </c>
      <c r="B754" s="138" t="s">
        <v>3174</v>
      </c>
      <c r="C754" s="142"/>
      <c r="D754" s="138" t="s">
        <v>327</v>
      </c>
      <c r="E754" s="138" t="s">
        <v>328</v>
      </c>
      <c r="F754" s="138" t="s">
        <v>329</v>
      </c>
      <c r="G754" s="138" t="s">
        <v>330</v>
      </c>
      <c r="H754" s="138" t="s">
        <v>3036</v>
      </c>
      <c r="I754" s="138" t="s">
        <v>3175</v>
      </c>
      <c r="J754" s="138" t="s">
        <v>3176</v>
      </c>
      <c r="K754" s="138" t="s">
        <v>3177</v>
      </c>
      <c r="L754" s="138"/>
      <c r="M754" s="138" t="s">
        <v>3178</v>
      </c>
    </row>
    <row r="755" spans="1:13" s="146" customFormat="1" ht="11.25" customHeight="1">
      <c r="A755" s="138" t="s">
        <v>3179</v>
      </c>
      <c r="B755" s="138" t="s">
        <v>3180</v>
      </c>
      <c r="C755" s="142"/>
      <c r="D755" s="138" t="s">
        <v>572</v>
      </c>
      <c r="E755" s="138" t="s">
        <v>573</v>
      </c>
      <c r="F755" s="138" t="s">
        <v>3070</v>
      </c>
      <c r="G755" s="138" t="s">
        <v>3071</v>
      </c>
      <c r="H755" s="138" t="s">
        <v>576</v>
      </c>
      <c r="I755" s="138" t="s">
        <v>577</v>
      </c>
      <c r="J755" s="138" t="s">
        <v>3181</v>
      </c>
      <c r="K755" s="138" t="s">
        <v>3182</v>
      </c>
      <c r="L755" s="138"/>
      <c r="M755" s="142"/>
    </row>
    <row r="756" spans="1:13" s="146" customFormat="1" ht="11.25" customHeight="1">
      <c r="A756" s="59" t="s">
        <v>2088</v>
      </c>
      <c r="B756" s="139" t="s">
        <v>3183</v>
      </c>
      <c r="C756" s="59"/>
      <c r="D756" s="59" t="s">
        <v>1078</v>
      </c>
      <c r="E756" s="139" t="s">
        <v>1079</v>
      </c>
      <c r="F756" s="59" t="s">
        <v>446</v>
      </c>
      <c r="G756" s="139" t="s">
        <v>447</v>
      </c>
      <c r="H756" s="59" t="s">
        <v>2165</v>
      </c>
      <c r="I756" s="139" t="s">
        <v>3184</v>
      </c>
      <c r="J756" s="59" t="s">
        <v>2307</v>
      </c>
      <c r="K756" s="139" t="s">
        <v>2308</v>
      </c>
      <c r="L756" s="59" t="s">
        <v>510</v>
      </c>
      <c r="M756" s="59"/>
    </row>
    <row r="757" spans="1:13" s="146" customFormat="1" ht="11.25" customHeight="1">
      <c r="A757" s="59" t="s">
        <v>3185</v>
      </c>
      <c r="B757" s="59" t="s">
        <v>3186</v>
      </c>
      <c r="C757" s="59">
        <v>15.4</v>
      </c>
      <c r="D757" s="59" t="s">
        <v>3097</v>
      </c>
      <c r="E757" s="59" t="s">
        <v>3187</v>
      </c>
      <c r="F757" s="59" t="s">
        <v>18</v>
      </c>
      <c r="G757" s="59" t="s">
        <v>854</v>
      </c>
      <c r="H757" s="59" t="s">
        <v>19</v>
      </c>
      <c r="I757" s="59" t="s">
        <v>302</v>
      </c>
      <c r="J757" s="59" t="s">
        <v>717</v>
      </c>
      <c r="K757" s="59" t="s">
        <v>718</v>
      </c>
      <c r="L757" s="59" t="s">
        <v>640</v>
      </c>
      <c r="M757" s="59"/>
    </row>
    <row r="758" spans="1:13" s="146" customFormat="1" ht="11.25" customHeight="1">
      <c r="A758" s="59" t="s">
        <v>3188</v>
      </c>
      <c r="B758" s="139" t="s">
        <v>3189</v>
      </c>
      <c r="C758" s="59">
        <v>3.2</v>
      </c>
      <c r="D758" s="59" t="s">
        <v>378</v>
      </c>
      <c r="E758" s="139" t="s">
        <v>1020</v>
      </c>
      <c r="F758" s="59" t="s">
        <v>1742</v>
      </c>
      <c r="G758" s="139" t="s">
        <v>1743</v>
      </c>
      <c r="H758" s="59" t="s">
        <v>1001</v>
      </c>
      <c r="I758" s="139" t="s">
        <v>2840</v>
      </c>
      <c r="J758" s="59" t="s">
        <v>3190</v>
      </c>
      <c r="K758" s="139" t="s">
        <v>3191</v>
      </c>
      <c r="L758" s="59"/>
      <c r="M758" s="59"/>
    </row>
    <row r="759" spans="1:13" s="146" customFormat="1" ht="11.25" customHeight="1">
      <c r="A759" s="59" t="s">
        <v>196</v>
      </c>
      <c r="B759" s="139" t="s">
        <v>299</v>
      </c>
      <c r="C759" s="59">
        <v>4.88</v>
      </c>
      <c r="D759" s="59" t="s">
        <v>443</v>
      </c>
      <c r="E759" s="139" t="s">
        <v>2177</v>
      </c>
      <c r="F759" s="59" t="s">
        <v>2150</v>
      </c>
      <c r="G759" s="139" t="s">
        <v>3192</v>
      </c>
      <c r="H759" s="59" t="s">
        <v>3193</v>
      </c>
      <c r="I759" s="139" t="s">
        <v>3194</v>
      </c>
      <c r="J759" s="59" t="s">
        <v>2292</v>
      </c>
      <c r="K759" s="139" t="s">
        <v>3195</v>
      </c>
      <c r="L759" s="59"/>
      <c r="M759" s="59"/>
    </row>
    <row r="760" spans="1:13" s="146" customFormat="1" ht="11.25" customHeight="1">
      <c r="A760" s="59" t="s">
        <v>1102</v>
      </c>
      <c r="B760" s="59" t="s">
        <v>3196</v>
      </c>
      <c r="C760" s="59"/>
      <c r="D760" s="59" t="s">
        <v>443</v>
      </c>
      <c r="E760" s="59" t="s">
        <v>634</v>
      </c>
      <c r="F760" s="59" t="s">
        <v>322</v>
      </c>
      <c r="G760" s="59" t="s">
        <v>323</v>
      </c>
      <c r="H760" s="59" t="s">
        <v>3197</v>
      </c>
      <c r="I760" s="59" t="s">
        <v>3198</v>
      </c>
      <c r="J760" s="59"/>
      <c r="K760" s="59"/>
      <c r="L760" s="59"/>
      <c r="M760" s="59"/>
    </row>
    <row r="761" spans="1:13" s="146" customFormat="1" ht="11.25" customHeight="1">
      <c r="A761" s="59" t="s">
        <v>3124</v>
      </c>
      <c r="B761" s="59" t="s">
        <v>3199</v>
      </c>
      <c r="C761" s="59"/>
      <c r="D761" s="59" t="s">
        <v>443</v>
      </c>
      <c r="E761" s="59" t="s">
        <v>634</v>
      </c>
      <c r="F761" s="59" t="s">
        <v>1262</v>
      </c>
      <c r="G761" s="59" t="s">
        <v>1263</v>
      </c>
      <c r="H761" s="59"/>
      <c r="I761" s="59"/>
      <c r="J761" s="59"/>
      <c r="K761" s="59"/>
      <c r="L761" s="59"/>
      <c r="M761" s="59"/>
    </row>
    <row r="762" spans="1:13" s="146" customFormat="1" ht="11.25" customHeight="1">
      <c r="A762" s="59" t="s">
        <v>3200</v>
      </c>
      <c r="B762" s="59" t="s">
        <v>3201</v>
      </c>
      <c r="C762" s="59">
        <v>0</v>
      </c>
      <c r="D762" s="59" t="s">
        <v>443</v>
      </c>
      <c r="E762" s="59" t="s">
        <v>2177</v>
      </c>
      <c r="F762" s="59" t="s">
        <v>2150</v>
      </c>
      <c r="G762" s="59" t="s">
        <v>3192</v>
      </c>
      <c r="H762" s="59"/>
      <c r="I762" s="59"/>
      <c r="J762" s="59"/>
      <c r="K762" s="59"/>
      <c r="L762" s="59"/>
      <c r="M762" s="59"/>
    </row>
    <row r="763" spans="1:13" s="149" customFormat="1" ht="11.25" customHeight="1">
      <c r="A763" s="59" t="s">
        <v>3202</v>
      </c>
      <c r="B763" s="59" t="s">
        <v>3203</v>
      </c>
      <c r="C763" s="59"/>
      <c r="D763" s="59" t="s">
        <v>3097</v>
      </c>
      <c r="E763" s="59" t="s">
        <v>3098</v>
      </c>
      <c r="F763" s="59" t="s">
        <v>276</v>
      </c>
      <c r="G763" s="59" t="s">
        <v>1800</v>
      </c>
      <c r="H763" s="59" t="s">
        <v>1735</v>
      </c>
      <c r="I763" s="59" t="s">
        <v>2184</v>
      </c>
      <c r="J763" s="59" t="s">
        <v>1947</v>
      </c>
      <c r="K763" s="59" t="s">
        <v>1948</v>
      </c>
      <c r="L763" s="59" t="s">
        <v>715</v>
      </c>
      <c r="M763" s="59"/>
    </row>
    <row r="764" spans="1:13" s="146" customFormat="1" ht="11.25" customHeight="1">
      <c r="A764" s="59" t="s">
        <v>3204</v>
      </c>
      <c r="B764" s="139" t="s">
        <v>3205</v>
      </c>
      <c r="C764" s="59"/>
      <c r="D764" s="59" t="s">
        <v>443</v>
      </c>
      <c r="E764" s="139" t="s">
        <v>634</v>
      </c>
      <c r="F764" s="59" t="s">
        <v>3206</v>
      </c>
      <c r="G764" s="139" t="s">
        <v>3207</v>
      </c>
      <c r="H764" s="59" t="s">
        <v>443</v>
      </c>
      <c r="I764" s="139" t="s">
        <v>634</v>
      </c>
      <c r="J764" s="59" t="s">
        <v>443</v>
      </c>
      <c r="K764" s="139" t="s">
        <v>634</v>
      </c>
      <c r="L764" s="59"/>
      <c r="M764" s="59"/>
    </row>
    <row r="765" spans="1:13" s="146" customFormat="1" ht="11.25" customHeight="1">
      <c r="A765" s="59" t="s">
        <v>3208</v>
      </c>
      <c r="B765" s="139" t="s">
        <v>3209</v>
      </c>
      <c r="C765" s="59"/>
      <c r="D765" s="59">
        <v>12</v>
      </c>
      <c r="E765" s="139"/>
      <c r="F765" s="59"/>
      <c r="G765" s="139"/>
      <c r="H765" s="59"/>
      <c r="I765" s="139"/>
      <c r="J765" s="59"/>
      <c r="K765" s="139"/>
      <c r="L765" s="59">
        <v>12</v>
      </c>
      <c r="M765" s="59"/>
    </row>
    <row r="766" spans="1:13" s="146" customFormat="1" ht="11.25" customHeight="1">
      <c r="A766" s="138" t="s">
        <v>1480</v>
      </c>
      <c r="B766" s="138" t="s">
        <v>1481</v>
      </c>
      <c r="C766" s="142">
        <v>14.4</v>
      </c>
      <c r="D766" s="138" t="s">
        <v>19</v>
      </c>
      <c r="E766" s="138" t="s">
        <v>302</v>
      </c>
      <c r="F766" s="141" t="s">
        <v>1389</v>
      </c>
      <c r="G766" s="138" t="s">
        <v>3210</v>
      </c>
      <c r="H766" s="138" t="s">
        <v>1391</v>
      </c>
      <c r="I766" s="138" t="s">
        <v>1396</v>
      </c>
      <c r="J766" s="138" t="s">
        <v>1393</v>
      </c>
      <c r="K766" s="138" t="s">
        <v>1394</v>
      </c>
      <c r="L766" s="138"/>
      <c r="M766" s="138" t="s">
        <v>1022</v>
      </c>
    </row>
    <row r="767" spans="1:13" s="146" customFormat="1" ht="11.25" customHeight="1">
      <c r="A767" s="59" t="s">
        <v>3211</v>
      </c>
      <c r="B767" s="139" t="s">
        <v>3212</v>
      </c>
      <c r="C767" s="59"/>
      <c r="D767" s="59" t="s">
        <v>443</v>
      </c>
      <c r="E767" s="139" t="s">
        <v>634</v>
      </c>
      <c r="F767" s="59" t="s">
        <v>717</v>
      </c>
      <c r="G767" s="139" t="s">
        <v>2174</v>
      </c>
      <c r="H767" s="59" t="s">
        <v>640</v>
      </c>
      <c r="I767" s="139" t="s">
        <v>2164</v>
      </c>
      <c r="J767" s="59"/>
      <c r="K767" s="139"/>
      <c r="L767" s="59"/>
      <c r="M767" s="59"/>
    </row>
    <row r="768" spans="1:13" s="146" customFormat="1" ht="11.25" customHeight="1">
      <c r="A768" s="59" t="s">
        <v>3213</v>
      </c>
      <c r="B768" s="139" t="s">
        <v>3214</v>
      </c>
      <c r="C768" s="59">
        <v>0</v>
      </c>
      <c r="D768" s="59" t="s">
        <v>17</v>
      </c>
      <c r="E768" s="139" t="s">
        <v>275</v>
      </c>
      <c r="F768" s="59" t="s">
        <v>483</v>
      </c>
      <c r="G768" s="139" t="s">
        <v>484</v>
      </c>
      <c r="H768" s="59" t="s">
        <v>736</v>
      </c>
      <c r="I768" s="139" t="s">
        <v>573</v>
      </c>
      <c r="J768" s="59" t="s">
        <v>576</v>
      </c>
      <c r="K768" s="139" t="s">
        <v>664</v>
      </c>
      <c r="L768" s="59" t="s">
        <v>574</v>
      </c>
      <c r="M768" s="59" t="s">
        <v>3215</v>
      </c>
    </row>
    <row r="769" spans="1:13" s="146" customFormat="1" ht="11.25" customHeight="1">
      <c r="A769" s="59" t="s">
        <v>3216</v>
      </c>
      <c r="B769" s="139" t="s">
        <v>3217</v>
      </c>
      <c r="C769" s="59"/>
      <c r="D769" s="59" t="s">
        <v>3218</v>
      </c>
      <c r="E769" s="139" t="s">
        <v>3219</v>
      </c>
      <c r="F769" s="59" t="s">
        <v>3220</v>
      </c>
      <c r="G769" s="139" t="s">
        <v>3221</v>
      </c>
      <c r="H769" s="59"/>
      <c r="I769" s="139"/>
      <c r="J769" s="59"/>
      <c r="K769" s="139"/>
      <c r="L769" s="59"/>
      <c r="M769" s="59"/>
    </row>
    <row r="770" spans="1:13" s="146" customFormat="1" ht="11.25" customHeight="1">
      <c r="A770" s="59" t="s">
        <v>3222</v>
      </c>
      <c r="B770" s="139" t="s">
        <v>3223</v>
      </c>
      <c r="C770" s="59"/>
      <c r="D770" s="59" t="s">
        <v>443</v>
      </c>
      <c r="E770" s="139" t="s">
        <v>634</v>
      </c>
      <c r="F770" s="59" t="s">
        <v>1080</v>
      </c>
      <c r="G770" s="139" t="s">
        <v>1081</v>
      </c>
      <c r="H770" s="59"/>
      <c r="I770" s="139"/>
      <c r="J770" s="59"/>
      <c r="K770" s="139"/>
      <c r="L770" s="59"/>
      <c r="M770" s="59"/>
    </row>
    <row r="771" spans="1:13" s="146" customFormat="1" ht="11.25" customHeight="1">
      <c r="A771" s="59" t="s">
        <v>3224</v>
      </c>
      <c r="B771" s="139" t="s">
        <v>3225</v>
      </c>
      <c r="C771" s="59"/>
      <c r="D771" s="59" t="s">
        <v>631</v>
      </c>
      <c r="E771" s="139" t="s">
        <v>714</v>
      </c>
      <c r="F771" s="59"/>
      <c r="G771" s="139"/>
      <c r="H771" s="59"/>
      <c r="I771" s="139"/>
      <c r="J771" s="59"/>
      <c r="K771" s="139"/>
      <c r="L771" s="59"/>
      <c r="M771" s="59"/>
    </row>
    <row r="772" spans="1:13" s="146" customFormat="1" ht="11.25" customHeight="1">
      <c r="A772" s="138" t="s">
        <v>3226</v>
      </c>
      <c r="B772" s="138" t="s">
        <v>3227</v>
      </c>
      <c r="C772" s="142"/>
      <c r="D772" s="138" t="s">
        <v>531</v>
      </c>
      <c r="E772" s="138" t="s">
        <v>532</v>
      </c>
      <c r="F772" s="138" t="s">
        <v>397</v>
      </c>
      <c r="G772" s="138" t="s">
        <v>549</v>
      </c>
      <c r="H772" s="138" t="s">
        <v>288</v>
      </c>
      <c r="I772" s="138" t="s">
        <v>289</v>
      </c>
      <c r="J772" s="141" t="s">
        <v>2975</v>
      </c>
      <c r="K772" s="141" t="s">
        <v>2976</v>
      </c>
      <c r="L772" s="138"/>
      <c r="M772" s="142"/>
    </row>
    <row r="773" spans="1:13" s="146" customFormat="1" ht="11.25" customHeight="1">
      <c r="A773" s="54" t="s">
        <v>2379</v>
      </c>
      <c r="B773" s="54" t="s">
        <v>2380</v>
      </c>
      <c r="C773" s="54"/>
      <c r="D773" s="54" t="s">
        <v>1164</v>
      </c>
      <c r="E773" s="54" t="s">
        <v>1165</v>
      </c>
      <c r="F773" s="54"/>
      <c r="G773" s="54"/>
      <c r="H773" s="54"/>
      <c r="I773" s="54"/>
      <c r="J773" s="54"/>
      <c r="K773" s="54"/>
      <c r="L773" s="54"/>
      <c r="M773" s="54"/>
    </row>
    <row r="774" spans="1:13" s="146" customFormat="1" ht="11.25" customHeight="1">
      <c r="A774" s="59" t="s">
        <v>2370</v>
      </c>
      <c r="B774" s="139" t="s">
        <v>3228</v>
      </c>
      <c r="C774" s="59">
        <v>0</v>
      </c>
      <c r="D774" s="59" t="s">
        <v>730</v>
      </c>
      <c r="E774" s="139" t="s">
        <v>878</v>
      </c>
      <c r="F774" s="59" t="s">
        <v>1218</v>
      </c>
      <c r="G774" s="139" t="s">
        <v>1219</v>
      </c>
      <c r="H774" s="59"/>
      <c r="I774" s="139"/>
      <c r="J774" s="59"/>
      <c r="K774" s="139"/>
      <c r="L774" s="59"/>
      <c r="M774" s="59"/>
    </row>
    <row r="775" spans="1:13" s="333" customFormat="1" ht="11.25" customHeight="1">
      <c r="A775" s="59" t="s">
        <v>3229</v>
      </c>
      <c r="B775" s="139" t="s">
        <v>3230</v>
      </c>
      <c r="C775" s="59">
        <v>0</v>
      </c>
      <c r="D775" s="59" t="s">
        <v>430</v>
      </c>
      <c r="E775" s="139" t="s">
        <v>431</v>
      </c>
      <c r="F775" s="59" t="s">
        <v>691</v>
      </c>
      <c r="G775" s="139"/>
      <c r="H775" s="59"/>
      <c r="I775" s="139"/>
      <c r="J775" s="59"/>
      <c r="K775" s="139"/>
      <c r="L775" s="59"/>
      <c r="M775" s="59"/>
    </row>
    <row r="776" spans="1:13" s="146" customFormat="1" ht="11.25" customHeight="1">
      <c r="A776" s="59" t="s">
        <v>3231</v>
      </c>
      <c r="B776" s="139" t="s">
        <v>3232</v>
      </c>
      <c r="C776" s="59"/>
      <c r="D776" s="59">
        <v>647</v>
      </c>
      <c r="E776" s="139" t="s">
        <v>3233</v>
      </c>
      <c r="F776" s="59"/>
      <c r="G776" s="139"/>
      <c r="H776" s="59"/>
      <c r="I776" s="139"/>
      <c r="J776" s="59"/>
      <c r="K776" s="139"/>
      <c r="L776" s="59"/>
      <c r="M776" s="59"/>
    </row>
    <row r="777" spans="1:13" s="146" customFormat="1" ht="11.25" customHeight="1">
      <c r="A777" s="59" t="s">
        <v>3234</v>
      </c>
      <c r="B777" s="59" t="s">
        <v>3235</v>
      </c>
      <c r="C777" s="59">
        <v>0</v>
      </c>
      <c r="D777" s="59" t="s">
        <v>3236</v>
      </c>
      <c r="E777" s="59" t="s">
        <v>3237</v>
      </c>
      <c r="F777" s="59"/>
      <c r="G777" s="59"/>
      <c r="H777" s="59"/>
      <c r="I777" s="59"/>
      <c r="J777" s="59"/>
      <c r="K777" s="59"/>
      <c r="L777" s="59"/>
      <c r="M777" s="59" t="s">
        <v>3238</v>
      </c>
    </row>
    <row r="778" spans="1:13" s="146" customFormat="1" ht="11.25" customHeight="1">
      <c r="A778" s="138" t="s">
        <v>3239</v>
      </c>
      <c r="B778" s="142" t="s">
        <v>3192</v>
      </c>
      <c r="C778" s="142">
        <v>0</v>
      </c>
      <c r="D778" s="138" t="s">
        <v>1080</v>
      </c>
      <c r="E778" s="138" t="s">
        <v>1081</v>
      </c>
      <c r="F778" s="138" t="s">
        <v>1125</v>
      </c>
      <c r="G778" s="138" t="s">
        <v>1126</v>
      </c>
      <c r="H778" s="142"/>
      <c r="I778" s="142"/>
      <c r="J778" s="142"/>
      <c r="K778" s="142"/>
      <c r="L778" s="142"/>
      <c r="M778" s="142"/>
    </row>
    <row r="779" spans="1:13" s="146" customFormat="1" ht="11.25" customHeight="1">
      <c r="A779" s="59" t="s">
        <v>1904</v>
      </c>
      <c r="B779" s="139" t="s">
        <v>3240</v>
      </c>
      <c r="C779" s="59"/>
      <c r="D779" s="59" t="s">
        <v>344</v>
      </c>
      <c r="E779" s="139" t="s">
        <v>345</v>
      </c>
      <c r="F779" s="59"/>
      <c r="G779" s="139"/>
      <c r="H779" s="59"/>
      <c r="I779" s="139"/>
      <c r="J779" s="59"/>
      <c r="K779" s="139"/>
      <c r="L779" s="59"/>
      <c r="M779" s="59"/>
    </row>
    <row r="780" spans="1:13" s="146" customFormat="1" ht="11.25" customHeight="1">
      <c r="A780" s="59" t="s">
        <v>2430</v>
      </c>
      <c r="B780" s="139" t="s">
        <v>3241</v>
      </c>
      <c r="C780" s="59"/>
      <c r="D780" s="59" t="s">
        <v>564</v>
      </c>
      <c r="E780" s="139" t="s">
        <v>1213</v>
      </c>
      <c r="F780" s="59"/>
      <c r="G780" s="139"/>
      <c r="H780" s="59"/>
      <c r="I780" s="139"/>
      <c r="J780" s="59"/>
      <c r="K780" s="139"/>
      <c r="L780" s="59"/>
      <c r="M780" s="59"/>
    </row>
    <row r="781" spans="1:13" s="146" customFormat="1" ht="11.25" customHeight="1">
      <c r="A781" s="59" t="s">
        <v>1323</v>
      </c>
      <c r="B781" s="139" t="s">
        <v>1324</v>
      </c>
      <c r="C781" s="59"/>
      <c r="D781" s="59" t="s">
        <v>3242</v>
      </c>
      <c r="E781" s="139" t="s">
        <v>3243</v>
      </c>
      <c r="F781" s="59" t="s">
        <v>3244</v>
      </c>
      <c r="G781" s="139" t="s">
        <v>3245</v>
      </c>
      <c r="H781" s="59"/>
      <c r="I781" s="139"/>
      <c r="J781" s="59"/>
      <c r="K781" s="139"/>
      <c r="L781" s="59"/>
      <c r="M781" s="59"/>
    </row>
    <row r="782" spans="1:13" s="146" customFormat="1" ht="11.25" customHeight="1">
      <c r="A782" s="59" t="s">
        <v>3246</v>
      </c>
      <c r="B782" s="139" t="s">
        <v>3247</v>
      </c>
      <c r="C782" s="59">
        <v>3.7</v>
      </c>
      <c r="D782" s="59" t="s">
        <v>2427</v>
      </c>
      <c r="E782" s="139" t="s">
        <v>3248</v>
      </c>
      <c r="F782" s="59" t="s">
        <v>17</v>
      </c>
      <c r="G782" s="139" t="s">
        <v>275</v>
      </c>
      <c r="H782" s="59" t="s">
        <v>483</v>
      </c>
      <c r="I782" s="139" t="s">
        <v>484</v>
      </c>
      <c r="J782" s="59" t="s">
        <v>852</v>
      </c>
      <c r="K782" s="139" t="s">
        <v>1488</v>
      </c>
      <c r="L782" s="59" t="s">
        <v>691</v>
      </c>
      <c r="M782" s="59" t="s">
        <v>498</v>
      </c>
    </row>
    <row r="783" spans="1:13" s="146" customFormat="1" ht="11.25" customHeight="1">
      <c r="A783" s="138" t="s">
        <v>3249</v>
      </c>
      <c r="B783" s="138" t="s">
        <v>3250</v>
      </c>
      <c r="C783" s="142"/>
      <c r="D783" s="138" t="s">
        <v>17</v>
      </c>
      <c r="E783" s="138" t="s">
        <v>275</v>
      </c>
      <c r="F783" s="138" t="s">
        <v>397</v>
      </c>
      <c r="G783" s="138" t="s">
        <v>549</v>
      </c>
      <c r="H783" s="138" t="s">
        <v>706</v>
      </c>
      <c r="I783" s="138" t="s">
        <v>707</v>
      </c>
      <c r="J783" s="138" t="s">
        <v>708</v>
      </c>
      <c r="K783" s="138" t="s">
        <v>709</v>
      </c>
      <c r="L783" s="138"/>
      <c r="M783" s="142"/>
    </row>
    <row r="784" spans="1:13" s="146" customFormat="1" ht="11.25" customHeight="1">
      <c r="A784" s="59" t="s">
        <v>3251</v>
      </c>
      <c r="B784" s="59" t="s">
        <v>3252</v>
      </c>
      <c r="C784" s="59"/>
      <c r="D784" s="59">
        <v>119257</v>
      </c>
      <c r="E784" s="59"/>
      <c r="F784" s="59"/>
      <c r="G784" s="59"/>
      <c r="H784" s="59"/>
      <c r="I784" s="59"/>
      <c r="J784" s="59"/>
      <c r="K784" s="59"/>
      <c r="L784" s="59"/>
      <c r="M784" s="59"/>
    </row>
    <row r="785" spans="1:13" s="146" customFormat="1" ht="11.25" customHeight="1">
      <c r="A785" s="143" t="s">
        <v>3253</v>
      </c>
      <c r="B785" s="143" t="s">
        <v>3254</v>
      </c>
      <c r="C785" s="143"/>
      <c r="D785" s="143">
        <v>119235</v>
      </c>
      <c r="E785" s="143" t="s">
        <v>3255</v>
      </c>
      <c r="F785" s="143"/>
      <c r="G785" s="143"/>
      <c r="H785" s="143"/>
      <c r="I785" s="143"/>
      <c r="J785" s="143"/>
      <c r="K785" s="143"/>
      <c r="L785" s="143"/>
      <c r="M785" s="143"/>
    </row>
    <row r="786" spans="1:13" s="146" customFormat="1" ht="11.25" customHeight="1">
      <c r="A786" s="59" t="s">
        <v>3253</v>
      </c>
      <c r="B786" s="59" t="s">
        <v>3256</v>
      </c>
      <c r="C786" s="59"/>
      <c r="D786" s="59" t="s">
        <v>369</v>
      </c>
      <c r="E786" s="59" t="s">
        <v>370</v>
      </c>
      <c r="F786" s="59"/>
      <c r="G786" s="59"/>
      <c r="H786" s="59"/>
      <c r="I786" s="59"/>
      <c r="J786" s="59"/>
      <c r="K786" s="59"/>
      <c r="L786" s="59"/>
      <c r="M786" s="59"/>
    </row>
    <row r="787" spans="1:13" s="146" customFormat="1" ht="11.25" customHeight="1">
      <c r="A787" s="59" t="s">
        <v>3257</v>
      </c>
      <c r="B787" s="59" t="s">
        <v>3258</v>
      </c>
      <c r="C787" s="59"/>
      <c r="D787" s="59" t="s">
        <v>3259</v>
      </c>
      <c r="E787" s="59" t="s">
        <v>3260</v>
      </c>
      <c r="F787" s="59"/>
      <c r="G787" s="59"/>
      <c r="H787" s="59"/>
      <c r="I787" s="59"/>
      <c r="J787" s="59"/>
      <c r="K787" s="59"/>
      <c r="L787" s="59"/>
      <c r="M787" s="59" t="s">
        <v>3261</v>
      </c>
    </row>
    <row r="788" spans="1:13" s="146" customFormat="1" ht="11.25" customHeight="1">
      <c r="A788" s="264" t="s">
        <v>3262</v>
      </c>
      <c r="B788" s="265" t="s">
        <v>3263</v>
      </c>
      <c r="C788" s="267"/>
      <c r="D788" s="264" t="s">
        <v>1700</v>
      </c>
      <c r="E788" s="264" t="s">
        <v>1747</v>
      </c>
      <c r="F788" s="265" t="s">
        <v>378</v>
      </c>
      <c r="G788" s="265" t="s">
        <v>379</v>
      </c>
      <c r="H788" s="264" t="s">
        <v>380</v>
      </c>
      <c r="I788" s="264" t="s">
        <v>2961</v>
      </c>
      <c r="J788" s="265"/>
      <c r="K788" s="265"/>
      <c r="L788" s="265"/>
      <c r="M788" s="265" t="s">
        <v>1748</v>
      </c>
    </row>
    <row r="789" spans="1:13" s="146" customFormat="1" ht="11.25" customHeight="1">
      <c r="A789" s="59" t="s">
        <v>2761</v>
      </c>
      <c r="B789" s="139" t="s">
        <v>3264</v>
      </c>
      <c r="C789" s="59">
        <v>0</v>
      </c>
      <c r="D789" s="59" t="s">
        <v>387</v>
      </c>
      <c r="E789" s="139" t="s">
        <v>388</v>
      </c>
      <c r="F789" s="59" t="s">
        <v>2260</v>
      </c>
      <c r="G789" s="139" t="s">
        <v>3265</v>
      </c>
      <c r="H789" s="59"/>
      <c r="I789" s="139"/>
      <c r="J789" s="59"/>
      <c r="K789" s="139"/>
      <c r="L789" s="59"/>
      <c r="M789" s="59"/>
    </row>
    <row r="790" spans="1:13" s="146" customFormat="1" ht="11.25" customHeight="1">
      <c r="A790" s="59" t="s">
        <v>2397</v>
      </c>
      <c r="B790" s="139" t="s">
        <v>3266</v>
      </c>
      <c r="C790" s="59"/>
      <c r="D790" s="59">
        <v>10016</v>
      </c>
      <c r="E790" s="139"/>
      <c r="F790" s="59"/>
      <c r="G790" s="139"/>
      <c r="H790" s="59"/>
      <c r="I790" s="139"/>
      <c r="J790" s="59"/>
      <c r="K790" s="139"/>
      <c r="L790" s="59"/>
      <c r="M790" s="59"/>
    </row>
    <row r="791" spans="1:13" s="146" customFormat="1" ht="11.25" customHeight="1">
      <c r="A791" s="59" t="s">
        <v>3267</v>
      </c>
      <c r="B791" s="139" t="s">
        <v>3268</v>
      </c>
      <c r="C791" s="59"/>
      <c r="D791" s="59" t="s">
        <v>3269</v>
      </c>
      <c r="E791" s="139" t="s">
        <v>3270</v>
      </c>
      <c r="F791" s="59"/>
      <c r="G791" s="139"/>
      <c r="H791" s="59"/>
      <c r="I791" s="139"/>
      <c r="J791" s="59"/>
      <c r="K791" s="139"/>
      <c r="L791" s="59"/>
      <c r="M791" s="59"/>
    </row>
    <row r="792" spans="1:13" s="146" customFormat="1" ht="11.25" customHeight="1">
      <c r="A792" s="59" t="s">
        <v>3271</v>
      </c>
      <c r="B792" s="59" t="s">
        <v>3272</v>
      </c>
      <c r="C792" s="59"/>
      <c r="D792" s="59" t="s">
        <v>631</v>
      </c>
      <c r="E792" s="59" t="s">
        <v>714</v>
      </c>
      <c r="F792" s="59" t="s">
        <v>1088</v>
      </c>
      <c r="G792" s="59" t="s">
        <v>1089</v>
      </c>
      <c r="H792" s="59" t="s">
        <v>2082</v>
      </c>
      <c r="I792" s="59" t="s">
        <v>2083</v>
      </c>
      <c r="J792" s="59" t="s">
        <v>1080</v>
      </c>
      <c r="K792" s="59" t="s">
        <v>1081</v>
      </c>
      <c r="L792" s="59"/>
      <c r="M792" s="59"/>
    </row>
    <row r="793" spans="1:13" s="146" customFormat="1" ht="11.25" customHeight="1">
      <c r="A793" s="59" t="s">
        <v>3273</v>
      </c>
      <c r="B793" s="59" t="s">
        <v>3274</v>
      </c>
      <c r="C793" s="59">
        <v>0</v>
      </c>
      <c r="D793" s="59" t="s">
        <v>717</v>
      </c>
      <c r="E793" s="59" t="s">
        <v>718</v>
      </c>
      <c r="F793" s="59" t="s">
        <v>715</v>
      </c>
      <c r="G793" s="59" t="s">
        <v>716</v>
      </c>
      <c r="H793" s="59" t="s">
        <v>448</v>
      </c>
      <c r="I793" s="59" t="s">
        <v>449</v>
      </c>
      <c r="J793" s="59" t="s">
        <v>1899</v>
      </c>
      <c r="K793" s="59" t="s">
        <v>2266</v>
      </c>
      <c r="L793" s="59"/>
      <c r="M793" s="59"/>
    </row>
    <row r="794" spans="1:13" s="146" customFormat="1" ht="11.25" customHeight="1">
      <c r="A794" s="59" t="s">
        <v>3275</v>
      </c>
      <c r="B794" s="139" t="s">
        <v>3276</v>
      </c>
      <c r="C794" s="59"/>
      <c r="D794" s="59">
        <v>550</v>
      </c>
      <c r="E794" s="139" t="s">
        <v>1331</v>
      </c>
      <c r="F794" s="59"/>
      <c r="G794" s="139"/>
      <c r="H794" s="59"/>
      <c r="I794" s="139"/>
      <c r="J794" s="59"/>
      <c r="K794" s="139"/>
      <c r="L794" s="59"/>
      <c r="M794" s="59"/>
    </row>
    <row r="795" spans="1:13" s="402" customFormat="1" ht="11.25" customHeight="1">
      <c r="A795" s="59" t="s">
        <v>516</v>
      </c>
      <c r="B795" s="139" t="s">
        <v>517</v>
      </c>
      <c r="C795" s="59"/>
      <c r="D795" s="59" t="s">
        <v>3277</v>
      </c>
      <c r="E795" s="139" t="s">
        <v>3278</v>
      </c>
      <c r="F795" s="59" t="s">
        <v>3279</v>
      </c>
      <c r="G795" s="139" t="s">
        <v>3280</v>
      </c>
      <c r="H795" s="59"/>
      <c r="I795" s="139"/>
      <c r="J795" s="59"/>
      <c r="K795" s="139"/>
      <c r="L795" s="59"/>
      <c r="M795" s="59"/>
    </row>
    <row r="796" spans="1:13" s="402" customFormat="1" ht="11.25" customHeight="1">
      <c r="A796" s="59" t="s">
        <v>3089</v>
      </c>
      <c r="B796" s="59" t="s">
        <v>3281</v>
      </c>
      <c r="C796" s="59">
        <v>33.299999999999997</v>
      </c>
      <c r="D796" s="59" t="s">
        <v>1557</v>
      </c>
      <c r="E796" s="59" t="s">
        <v>1558</v>
      </c>
      <c r="F796" s="59" t="s">
        <v>206</v>
      </c>
      <c r="G796" s="59" t="s">
        <v>298</v>
      </c>
      <c r="H796" s="59" t="s">
        <v>206</v>
      </c>
      <c r="I796" s="59" t="s">
        <v>298</v>
      </c>
      <c r="J796" s="59" t="s">
        <v>196</v>
      </c>
      <c r="K796" s="59" t="s">
        <v>299</v>
      </c>
      <c r="L796" s="59" t="s">
        <v>198</v>
      </c>
      <c r="M796" s="59"/>
    </row>
    <row r="797" spans="1:13" s="146" customFormat="1" ht="11.25" customHeight="1">
      <c r="A797" s="59" t="s">
        <v>3282</v>
      </c>
      <c r="B797" s="59" t="s">
        <v>3283</v>
      </c>
      <c r="C797" s="59">
        <v>10.09</v>
      </c>
      <c r="D797" s="59" t="s">
        <v>1557</v>
      </c>
      <c r="E797" s="59" t="s">
        <v>3284</v>
      </c>
      <c r="F797" s="59" t="s">
        <v>296</v>
      </c>
      <c r="G797" s="59" t="s">
        <v>669</v>
      </c>
      <c r="H797" s="59" t="s">
        <v>206</v>
      </c>
      <c r="I797" s="59" t="s">
        <v>407</v>
      </c>
      <c r="J797" s="59" t="s">
        <v>196</v>
      </c>
      <c r="K797" s="59" t="s">
        <v>408</v>
      </c>
      <c r="L797" s="59"/>
      <c r="M797" s="59"/>
    </row>
    <row r="798" spans="1:13" s="146" customFormat="1" ht="11.25" customHeight="1">
      <c r="A798" s="59" t="s">
        <v>1424</v>
      </c>
      <c r="B798" s="59" t="s">
        <v>1425</v>
      </c>
      <c r="C798" s="59"/>
      <c r="D798" s="59" t="s">
        <v>3285</v>
      </c>
      <c r="E798" s="59" t="s">
        <v>3286</v>
      </c>
      <c r="F798" s="59" t="s">
        <v>1366</v>
      </c>
      <c r="G798" s="59" t="s">
        <v>1367</v>
      </c>
      <c r="H798" s="59"/>
      <c r="I798" s="59"/>
      <c r="J798" s="59"/>
      <c r="K798" s="59"/>
      <c r="L798" s="59"/>
      <c r="M798" s="59"/>
    </row>
    <row r="799" spans="1:13" s="146" customFormat="1" ht="11.25" customHeight="1">
      <c r="A799" s="59" t="s">
        <v>1409</v>
      </c>
      <c r="B799" s="59" t="s">
        <v>1410</v>
      </c>
      <c r="C799" s="59"/>
      <c r="D799" s="59" t="s">
        <v>1366</v>
      </c>
      <c r="E799" s="59" t="s">
        <v>1367</v>
      </c>
      <c r="F799" s="59" t="s">
        <v>1368</v>
      </c>
      <c r="G799" s="59" t="s">
        <v>1426</v>
      </c>
      <c r="H799" s="59"/>
      <c r="I799" s="59"/>
      <c r="J799" s="59"/>
      <c r="K799" s="59"/>
      <c r="L799" s="59"/>
      <c r="M799" s="59"/>
    </row>
    <row r="800" spans="1:13" s="146" customFormat="1" ht="11.25" customHeight="1">
      <c r="A800" s="59" t="s">
        <v>2046</v>
      </c>
      <c r="B800" s="59" t="s">
        <v>3287</v>
      </c>
      <c r="C800" s="59"/>
      <c r="D800" s="59" t="s">
        <v>1164</v>
      </c>
      <c r="E800" s="59" t="s">
        <v>1165</v>
      </c>
      <c r="F800" s="59" t="s">
        <v>369</v>
      </c>
      <c r="G800" s="59" t="s">
        <v>370</v>
      </c>
      <c r="H800" s="59"/>
      <c r="I800" s="59"/>
      <c r="J800" s="59"/>
      <c r="K800" s="59"/>
      <c r="L800" s="59"/>
      <c r="M800" s="59"/>
    </row>
    <row r="801" spans="1:13" s="146" customFormat="1" ht="11.25" customHeight="1">
      <c r="A801" s="59" t="s">
        <v>1366</v>
      </c>
      <c r="B801" s="59" t="s">
        <v>3288</v>
      </c>
      <c r="C801" s="59">
        <v>0</v>
      </c>
      <c r="D801" s="59" t="s">
        <v>2119</v>
      </c>
      <c r="E801" s="59" t="s">
        <v>2120</v>
      </c>
      <c r="F801" s="59" t="s">
        <v>3289</v>
      </c>
      <c r="G801" s="59" t="s">
        <v>3290</v>
      </c>
      <c r="H801" s="59" t="s">
        <v>3291</v>
      </c>
      <c r="I801" s="59" t="s">
        <v>3292</v>
      </c>
      <c r="J801" s="59"/>
      <c r="K801" s="59"/>
      <c r="L801" s="59"/>
      <c r="M801" s="59"/>
    </row>
    <row r="802" spans="1:13" s="146" customFormat="1" ht="11.25" customHeight="1">
      <c r="A802" s="59" t="s">
        <v>2914</v>
      </c>
      <c r="B802" s="59" t="s">
        <v>3293</v>
      </c>
      <c r="C802" s="59"/>
      <c r="D802" s="59" t="s">
        <v>3294</v>
      </c>
      <c r="E802" s="59" t="s">
        <v>3295</v>
      </c>
      <c r="F802" s="59" t="s">
        <v>1218</v>
      </c>
      <c r="G802" s="59" t="s">
        <v>1219</v>
      </c>
      <c r="H802" s="59" t="s">
        <v>385</v>
      </c>
      <c r="I802" s="59" t="s">
        <v>386</v>
      </c>
      <c r="J802" s="59" t="s">
        <v>1088</v>
      </c>
      <c r="K802" s="59" t="s">
        <v>1089</v>
      </c>
      <c r="L802" s="59" t="s">
        <v>1446</v>
      </c>
      <c r="M802" s="59"/>
    </row>
    <row r="803" spans="1:13" s="146" customFormat="1" ht="11.25" customHeight="1">
      <c r="A803" s="59" t="s">
        <v>3296</v>
      </c>
      <c r="B803" s="139" t="s">
        <v>3297</v>
      </c>
      <c r="C803" s="59">
        <v>0</v>
      </c>
      <c r="D803" s="59" t="s">
        <v>329</v>
      </c>
      <c r="E803" s="139" t="s">
        <v>1901</v>
      </c>
      <c r="F803" s="59" t="s">
        <v>1366</v>
      </c>
      <c r="G803" s="139" t="s">
        <v>3288</v>
      </c>
      <c r="H803" s="59" t="s">
        <v>1368</v>
      </c>
      <c r="I803" s="139" t="s">
        <v>1369</v>
      </c>
      <c r="J803" s="59"/>
      <c r="K803" s="139"/>
      <c r="L803" s="59"/>
      <c r="M803" s="59"/>
    </row>
    <row r="804" spans="1:13" s="146" customFormat="1" ht="11.25" customHeight="1">
      <c r="A804" s="59" t="s">
        <v>1431</v>
      </c>
      <c r="B804" s="139" t="s">
        <v>1432</v>
      </c>
      <c r="C804" s="59"/>
      <c r="D804" s="59" t="s">
        <v>1409</v>
      </c>
      <c r="E804" s="139" t="s">
        <v>1410</v>
      </c>
      <c r="F804" s="59" t="s">
        <v>1366</v>
      </c>
      <c r="G804" s="139" t="s">
        <v>1367</v>
      </c>
      <c r="H804" s="59" t="s">
        <v>3289</v>
      </c>
      <c r="I804" s="139" t="s">
        <v>3298</v>
      </c>
      <c r="J804" s="59"/>
      <c r="K804" s="139"/>
      <c r="L804" s="59"/>
      <c r="M804" s="59"/>
    </row>
    <row r="805" spans="1:13" s="146" customFormat="1" ht="11.25" customHeight="1">
      <c r="A805" s="59" t="s">
        <v>2499</v>
      </c>
      <c r="B805" s="59" t="s">
        <v>2500</v>
      </c>
      <c r="C805" s="59"/>
      <c r="D805" s="59">
        <v>778</v>
      </c>
      <c r="E805" s="59"/>
      <c r="F805" s="59"/>
      <c r="G805" s="59"/>
      <c r="H805" s="59"/>
      <c r="I805" s="59"/>
      <c r="J805" s="59"/>
      <c r="K805" s="59"/>
      <c r="L805" s="59"/>
      <c r="M805" s="59"/>
    </row>
    <row r="806" spans="1:13" s="151" customFormat="1" ht="11.25" customHeight="1">
      <c r="A806" s="59" t="s">
        <v>3299</v>
      </c>
      <c r="B806" s="139" t="s">
        <v>3300</v>
      </c>
      <c r="C806" s="59"/>
      <c r="D806" s="59" t="s">
        <v>17</v>
      </c>
      <c r="E806" s="139" t="s">
        <v>275</v>
      </c>
      <c r="F806" s="59" t="s">
        <v>483</v>
      </c>
      <c r="G806" s="139" t="s">
        <v>484</v>
      </c>
      <c r="H806" s="59" t="s">
        <v>3301</v>
      </c>
      <c r="I806" s="139" t="s">
        <v>3302</v>
      </c>
      <c r="J806" s="59" t="s">
        <v>1593</v>
      </c>
      <c r="K806" s="139" t="s">
        <v>3303</v>
      </c>
      <c r="L806" s="59" t="s">
        <v>3304</v>
      </c>
      <c r="M806" s="59" t="s">
        <v>498</v>
      </c>
    </row>
    <row r="807" spans="1:13" s="146" customFormat="1" ht="11.25" customHeight="1">
      <c r="A807" s="59" t="s">
        <v>3285</v>
      </c>
      <c r="B807" s="59" t="s">
        <v>3286</v>
      </c>
      <c r="C807" s="59"/>
      <c r="D807" s="59" t="s">
        <v>1368</v>
      </c>
      <c r="E807" s="59" t="s">
        <v>1426</v>
      </c>
      <c r="F807" s="59" t="s">
        <v>3305</v>
      </c>
      <c r="G807" s="59" t="s">
        <v>3306</v>
      </c>
      <c r="H807" s="59"/>
      <c r="I807" s="59"/>
      <c r="J807" s="59"/>
      <c r="K807" s="59"/>
      <c r="L807" s="59"/>
      <c r="M807" s="59"/>
    </row>
    <row r="808" spans="1:13" s="146" customFormat="1" ht="11.25" customHeight="1">
      <c r="A808" s="59" t="s">
        <v>3307</v>
      </c>
      <c r="B808" s="59" t="s">
        <v>3308</v>
      </c>
      <c r="C808" s="59"/>
      <c r="D808" s="59" t="s">
        <v>1431</v>
      </c>
      <c r="E808" s="59" t="s">
        <v>1432</v>
      </c>
      <c r="F808" s="59" t="s">
        <v>1407</v>
      </c>
      <c r="G808" s="59" t="s">
        <v>1408</v>
      </c>
      <c r="H808" s="59" t="s">
        <v>1364</v>
      </c>
      <c r="I808" s="59" t="s">
        <v>1365</v>
      </c>
      <c r="J808" s="59"/>
      <c r="K808" s="59"/>
      <c r="L808" s="59"/>
      <c r="M808" s="59"/>
    </row>
    <row r="809" spans="1:13" s="402" customFormat="1" ht="11.25" customHeight="1">
      <c r="A809" s="138" t="s">
        <v>772</v>
      </c>
      <c r="B809" s="142" t="s">
        <v>3309</v>
      </c>
      <c r="C809" s="142">
        <v>0</v>
      </c>
      <c r="D809" s="142" t="s">
        <v>3296</v>
      </c>
      <c r="E809" s="142" t="s">
        <v>3297</v>
      </c>
      <c r="F809" s="142" t="s">
        <v>455</v>
      </c>
      <c r="G809" s="142" t="s">
        <v>456</v>
      </c>
      <c r="H809" s="142" t="s">
        <v>329</v>
      </c>
      <c r="I809" s="142" t="s">
        <v>1901</v>
      </c>
      <c r="J809" s="138" t="s">
        <v>558</v>
      </c>
      <c r="K809" s="138" t="s">
        <v>559</v>
      </c>
      <c r="L809" s="138"/>
      <c r="M809" s="138" t="s">
        <v>3310</v>
      </c>
    </row>
    <row r="810" spans="1:13" s="270" customFormat="1" ht="11.25" customHeight="1">
      <c r="A810" s="59" t="s">
        <v>1502</v>
      </c>
      <c r="B810" s="59" t="s">
        <v>1503</v>
      </c>
      <c r="C810" s="59"/>
      <c r="D810" s="59" t="s">
        <v>3294</v>
      </c>
      <c r="E810" s="59" t="s">
        <v>3295</v>
      </c>
      <c r="F810" s="59" t="s">
        <v>1492</v>
      </c>
      <c r="G810" s="59" t="s">
        <v>1493</v>
      </c>
      <c r="H810" s="59" t="s">
        <v>2535</v>
      </c>
      <c r="I810" s="59" t="s">
        <v>2536</v>
      </c>
      <c r="J810" s="59" t="s">
        <v>2981</v>
      </c>
      <c r="K810" s="59" t="s">
        <v>2982</v>
      </c>
      <c r="L810" s="59" t="s">
        <v>3311</v>
      </c>
      <c r="M810" s="59"/>
    </row>
    <row r="811" spans="1:13" s="402" customFormat="1" ht="11.25" customHeight="1">
      <c r="A811" s="59" t="s">
        <v>3312</v>
      </c>
      <c r="B811" s="59" t="s">
        <v>3313</v>
      </c>
      <c r="C811" s="59"/>
      <c r="D811" s="59" t="s">
        <v>924</v>
      </c>
      <c r="E811" s="59" t="s">
        <v>932</v>
      </c>
      <c r="F811" s="59" t="s">
        <v>3314</v>
      </c>
      <c r="G811" s="59" t="s">
        <v>3315</v>
      </c>
      <c r="H811" s="59"/>
      <c r="I811" s="59"/>
      <c r="J811" s="59"/>
      <c r="K811" s="59"/>
      <c r="L811" s="59"/>
      <c r="M811" s="59"/>
    </row>
    <row r="812" spans="1:13" s="146" customFormat="1" ht="11.25" customHeight="1">
      <c r="A812" s="59" t="s">
        <v>3316</v>
      </c>
      <c r="B812" s="139" t="s">
        <v>3317</v>
      </c>
      <c r="C812" s="59"/>
      <c r="D812" s="59" t="s">
        <v>2127</v>
      </c>
      <c r="E812" s="139" t="s">
        <v>3318</v>
      </c>
      <c r="F812" s="59" t="s">
        <v>3319</v>
      </c>
      <c r="G812" s="139" t="s">
        <v>3320</v>
      </c>
      <c r="H812" s="59" t="s">
        <v>3321</v>
      </c>
      <c r="I812" s="139" t="s">
        <v>3322</v>
      </c>
      <c r="J812" s="59" t="s">
        <v>3323</v>
      </c>
      <c r="K812" s="139" t="s">
        <v>3324</v>
      </c>
      <c r="L812" s="59"/>
      <c r="M812" s="59"/>
    </row>
    <row r="813" spans="1:13" s="146" customFormat="1" ht="11.25" customHeight="1">
      <c r="A813" s="264" t="s">
        <v>3325</v>
      </c>
      <c r="B813" s="265" t="s">
        <v>3326</v>
      </c>
      <c r="C813" s="267"/>
      <c r="D813" s="264" t="s">
        <v>952</v>
      </c>
      <c r="E813" s="264" t="s">
        <v>953</v>
      </c>
      <c r="F813" s="264" t="s">
        <v>1437</v>
      </c>
      <c r="G813" s="264" t="s">
        <v>3327</v>
      </c>
      <c r="H813" s="265" t="s">
        <v>3328</v>
      </c>
      <c r="I813" s="265" t="s">
        <v>3329</v>
      </c>
      <c r="J813" s="267" t="s">
        <v>585</v>
      </c>
      <c r="K813" s="264" t="s">
        <v>944</v>
      </c>
      <c r="L813" s="264"/>
      <c r="M813" s="267"/>
    </row>
    <row r="814" spans="1:13" s="146" customFormat="1" ht="11.25" customHeight="1">
      <c r="A814" s="59" t="s">
        <v>3330</v>
      </c>
      <c r="B814" s="139" t="s">
        <v>3331</v>
      </c>
      <c r="C814" s="59">
        <v>16.68</v>
      </c>
      <c r="D814" s="59" t="s">
        <v>3332</v>
      </c>
      <c r="E814" s="139" t="s">
        <v>3333</v>
      </c>
      <c r="F814" s="59" t="s">
        <v>585</v>
      </c>
      <c r="G814" s="139" t="s">
        <v>586</v>
      </c>
      <c r="H814" s="59" t="s">
        <v>1882</v>
      </c>
      <c r="I814" s="139" t="s">
        <v>1883</v>
      </c>
      <c r="J814" s="59" t="s">
        <v>3334</v>
      </c>
      <c r="K814" s="139" t="s">
        <v>3335</v>
      </c>
      <c r="L814" s="59" t="s">
        <v>1340</v>
      </c>
      <c r="M814" s="59" t="s">
        <v>2372</v>
      </c>
    </row>
    <row r="815" spans="1:13" s="404" customFormat="1" ht="11.25" customHeight="1">
      <c r="A815" s="59" t="s">
        <v>3336</v>
      </c>
      <c r="B815" s="139" t="s">
        <v>3337</v>
      </c>
      <c r="C815" s="59"/>
      <c r="D815" s="59" t="s">
        <v>3334</v>
      </c>
      <c r="E815" s="139" t="s">
        <v>3338</v>
      </c>
      <c r="F815" s="59" t="s">
        <v>1340</v>
      </c>
      <c r="G815" s="139" t="s">
        <v>1341</v>
      </c>
      <c r="H815" s="59"/>
      <c r="I815" s="139"/>
      <c r="J815" s="59"/>
      <c r="K815" s="139"/>
      <c r="L815" s="59"/>
      <c r="M815" s="59"/>
    </row>
    <row r="816" spans="1:13" s="146" customFormat="1" ht="11.25" customHeight="1">
      <c r="A816" s="59" t="s">
        <v>3339</v>
      </c>
      <c r="B816" s="139" t="s">
        <v>1888</v>
      </c>
      <c r="C816" s="59"/>
      <c r="D816" s="59" t="s">
        <v>2827</v>
      </c>
      <c r="E816" s="139" t="s">
        <v>2828</v>
      </c>
      <c r="F816" s="59" t="s">
        <v>2829</v>
      </c>
      <c r="G816" s="139" t="s">
        <v>2830</v>
      </c>
      <c r="H816" s="59"/>
      <c r="I816" s="139"/>
      <c r="J816" s="59"/>
      <c r="K816" s="139"/>
      <c r="L816" s="59"/>
      <c r="M816" s="59"/>
    </row>
    <row r="817" spans="1:13" s="146" customFormat="1" ht="11.25" customHeight="1">
      <c r="A817" s="59" t="s">
        <v>3340</v>
      </c>
      <c r="B817" s="139" t="s">
        <v>3341</v>
      </c>
      <c r="C817" s="59"/>
      <c r="D817" s="59" t="s">
        <v>3342</v>
      </c>
      <c r="E817" s="139" t="s">
        <v>3343</v>
      </c>
      <c r="F817" s="59"/>
      <c r="G817" s="139"/>
      <c r="H817" s="59"/>
      <c r="I817" s="139"/>
      <c r="J817" s="59"/>
      <c r="K817" s="139"/>
      <c r="L817" s="59"/>
      <c r="M817" s="59"/>
    </row>
    <row r="818" spans="1:13" s="146" customFormat="1" ht="11.25" customHeight="1">
      <c r="A818" s="59" t="s">
        <v>3344</v>
      </c>
      <c r="B818" s="59" t="s">
        <v>3345</v>
      </c>
      <c r="C818" s="59"/>
      <c r="D818" s="59" t="s">
        <v>1340</v>
      </c>
      <c r="E818" s="59" t="s">
        <v>1341</v>
      </c>
      <c r="F818" s="59" t="s">
        <v>1319</v>
      </c>
      <c r="G818" s="59" t="s">
        <v>1320</v>
      </c>
      <c r="H818" s="59"/>
      <c r="I818" s="59"/>
      <c r="J818" s="59"/>
      <c r="K818" s="59"/>
      <c r="L818" s="59"/>
      <c r="M818" s="59"/>
    </row>
    <row r="819" spans="1:13" s="146" customFormat="1" ht="11.25" customHeight="1">
      <c r="A819" s="59" t="s">
        <v>3346</v>
      </c>
      <c r="B819" s="59" t="s">
        <v>3347</v>
      </c>
      <c r="C819" s="59"/>
      <c r="D819" s="59" t="s">
        <v>589</v>
      </c>
      <c r="E819" s="59" t="s">
        <v>590</v>
      </c>
      <c r="F819" s="59" t="s">
        <v>2127</v>
      </c>
      <c r="G819" s="59" t="s">
        <v>3318</v>
      </c>
      <c r="H819" s="59" t="s">
        <v>691</v>
      </c>
      <c r="I819" s="59"/>
      <c r="J819" s="59" t="s">
        <v>2829</v>
      </c>
      <c r="K819" s="59" t="s">
        <v>2830</v>
      </c>
      <c r="L819" s="59"/>
      <c r="M819" s="59"/>
    </row>
    <row r="820" spans="1:13" s="404" customFormat="1" ht="11.25" customHeight="1">
      <c r="A820" s="59" t="s">
        <v>409</v>
      </c>
      <c r="B820" s="139" t="s">
        <v>3348</v>
      </c>
      <c r="C820" s="59">
        <v>0</v>
      </c>
      <c r="D820" s="59" t="s">
        <v>3349</v>
      </c>
      <c r="E820" s="139" t="s">
        <v>3350</v>
      </c>
      <c r="F820" s="59" t="s">
        <v>3351</v>
      </c>
      <c r="G820" s="139" t="s">
        <v>3352</v>
      </c>
      <c r="H820" s="59" t="s">
        <v>1285</v>
      </c>
      <c r="I820" s="139" t="s">
        <v>3353</v>
      </c>
      <c r="J820" s="59" t="s">
        <v>3354</v>
      </c>
      <c r="K820" s="139" t="s">
        <v>3355</v>
      </c>
      <c r="L820" s="59"/>
      <c r="M820" s="59"/>
    </row>
    <row r="821" spans="1:13" s="277" customFormat="1" ht="11.25" customHeight="1">
      <c r="A821" s="264" t="s">
        <v>3356</v>
      </c>
      <c r="B821" s="265" t="s">
        <v>3357</v>
      </c>
      <c r="C821" s="267">
        <v>5</v>
      </c>
      <c r="D821" s="265" t="s">
        <v>3325</v>
      </c>
      <c r="E821" s="265" t="s">
        <v>3326</v>
      </c>
      <c r="F821" s="265" t="s">
        <v>17</v>
      </c>
      <c r="G821" s="265" t="s">
        <v>275</v>
      </c>
      <c r="H821" s="265" t="s">
        <v>547</v>
      </c>
      <c r="I821" s="265" t="s">
        <v>548</v>
      </c>
      <c r="J821" s="265" t="s">
        <v>3328</v>
      </c>
      <c r="K821" s="265" t="s">
        <v>3329</v>
      </c>
      <c r="L821" s="265"/>
      <c r="M821" s="265" t="s">
        <v>1439</v>
      </c>
    </row>
    <row r="822" spans="1:13" s="146" customFormat="1" ht="11.25" customHeight="1">
      <c r="A822" s="59" t="s">
        <v>3358</v>
      </c>
      <c r="B822" s="139" t="s">
        <v>3359</v>
      </c>
      <c r="C822" s="59"/>
      <c r="D822" s="59" t="s">
        <v>3360</v>
      </c>
      <c r="E822" s="139" t="s">
        <v>3361</v>
      </c>
      <c r="F822" s="59" t="s">
        <v>3362</v>
      </c>
      <c r="G822" s="139" t="s">
        <v>3363</v>
      </c>
      <c r="H822" s="59"/>
      <c r="I822" s="139"/>
      <c r="J822" s="59"/>
      <c r="K822" s="139"/>
      <c r="L822" s="59"/>
      <c r="M822" s="59"/>
    </row>
    <row r="823" spans="1:13" s="146" customFormat="1" ht="11.25" customHeight="1">
      <c r="A823" s="138" t="s">
        <v>3364</v>
      </c>
      <c r="B823" s="138" t="s">
        <v>3365</v>
      </c>
      <c r="C823" s="142"/>
      <c r="D823" s="138" t="s">
        <v>3068</v>
      </c>
      <c r="E823" s="138" t="s">
        <v>3069</v>
      </c>
      <c r="F823" s="138" t="s">
        <v>3366</v>
      </c>
      <c r="G823" s="138" t="s">
        <v>3367</v>
      </c>
      <c r="H823" s="138" t="s">
        <v>651</v>
      </c>
      <c r="I823" s="138" t="s">
        <v>3368</v>
      </c>
      <c r="J823" s="138" t="s">
        <v>631</v>
      </c>
      <c r="K823" s="138" t="s">
        <v>714</v>
      </c>
      <c r="L823" s="138"/>
      <c r="M823" s="142"/>
    </row>
    <row r="824" spans="1:13" s="146" customFormat="1" ht="11.25" customHeight="1">
      <c r="A824" s="59" t="s">
        <v>2403</v>
      </c>
      <c r="B824" s="59" t="s">
        <v>2049</v>
      </c>
      <c r="C824" s="59">
        <v>0</v>
      </c>
      <c r="D824" s="59" t="s">
        <v>1528</v>
      </c>
      <c r="E824" s="59" t="s">
        <v>1529</v>
      </c>
      <c r="F824" s="59" t="s">
        <v>1072</v>
      </c>
      <c r="G824" s="59" t="s">
        <v>1073</v>
      </c>
      <c r="H824" s="59" t="s">
        <v>3369</v>
      </c>
      <c r="I824" s="59" t="s">
        <v>3370</v>
      </c>
      <c r="J824" s="59"/>
      <c r="K824" s="59"/>
      <c r="L824" s="59"/>
      <c r="M824" s="59"/>
    </row>
    <row r="825" spans="1:13" s="146" customFormat="1" ht="11.25" customHeight="1">
      <c r="A825" s="59" t="s">
        <v>3351</v>
      </c>
      <c r="B825" s="139" t="s">
        <v>3352</v>
      </c>
      <c r="C825" s="59">
        <v>0</v>
      </c>
      <c r="D825" s="59" t="s">
        <v>3371</v>
      </c>
      <c r="E825" s="139" t="s">
        <v>3372</v>
      </c>
      <c r="F825" s="59" t="s">
        <v>3373</v>
      </c>
      <c r="G825" s="139" t="s">
        <v>3374</v>
      </c>
      <c r="H825" s="59"/>
      <c r="I825" s="139"/>
      <c r="J825" s="59"/>
      <c r="K825" s="139"/>
      <c r="L825" s="59"/>
      <c r="M825" s="59"/>
    </row>
    <row r="826" spans="1:13" s="146" customFormat="1" ht="11.25" customHeight="1">
      <c r="A826" s="59" t="s">
        <v>3375</v>
      </c>
      <c r="B826" s="59" t="s">
        <v>3376</v>
      </c>
      <c r="C826" s="59"/>
      <c r="D826" s="59">
        <v>8680</v>
      </c>
      <c r="E826" s="59"/>
      <c r="F826" s="59"/>
      <c r="G826" s="59" t="s">
        <v>3377</v>
      </c>
      <c r="H826" s="59"/>
      <c r="I826" s="59"/>
      <c r="J826" s="59"/>
      <c r="K826" s="59"/>
      <c r="L826" s="59"/>
      <c r="M826" s="59"/>
    </row>
    <row r="827" spans="1:13" s="146" customFormat="1" ht="11.25" customHeight="1">
      <c r="A827" s="59" t="s">
        <v>3378</v>
      </c>
      <c r="B827" s="139" t="s">
        <v>3379</v>
      </c>
      <c r="C827" s="59"/>
      <c r="D827" s="59" t="s">
        <v>527</v>
      </c>
      <c r="E827" s="139" t="s">
        <v>528</v>
      </c>
      <c r="F827" s="59" t="s">
        <v>3034</v>
      </c>
      <c r="G827" s="139" t="s">
        <v>3035</v>
      </c>
      <c r="H827" s="59"/>
      <c r="I827" s="139"/>
      <c r="J827" s="59"/>
      <c r="K827" s="139"/>
      <c r="L827" s="59"/>
      <c r="M827" s="59"/>
    </row>
    <row r="828" spans="1:13" s="146" customFormat="1" ht="11.25" customHeight="1">
      <c r="A828" s="264" t="s">
        <v>3380</v>
      </c>
      <c r="B828" s="265" t="s">
        <v>3381</v>
      </c>
      <c r="C828" s="267"/>
      <c r="D828" s="265" t="s">
        <v>17</v>
      </c>
      <c r="E828" s="265" t="s">
        <v>275</v>
      </c>
      <c r="F828" s="265" t="s">
        <v>378</v>
      </c>
      <c r="G828" s="265" t="s">
        <v>379</v>
      </c>
      <c r="H828" s="265" t="s">
        <v>276</v>
      </c>
      <c r="I828" s="265" t="s">
        <v>1800</v>
      </c>
      <c r="J828" s="265" t="s">
        <v>286</v>
      </c>
      <c r="K828" s="265" t="s">
        <v>287</v>
      </c>
      <c r="L828" s="265"/>
      <c r="M828" s="265" t="s">
        <v>1690</v>
      </c>
    </row>
    <row r="829" spans="1:13" s="146" customFormat="1" ht="11.25" customHeight="1">
      <c r="A829" s="264" t="s">
        <v>3382</v>
      </c>
      <c r="B829" s="265" t="s">
        <v>3383</v>
      </c>
      <c r="C829" s="267"/>
      <c r="D829" s="264" t="s">
        <v>2318</v>
      </c>
      <c r="E829" s="264" t="s">
        <v>2319</v>
      </c>
      <c r="F829" s="264" t="s">
        <v>17</v>
      </c>
      <c r="G829" s="264" t="s">
        <v>1158</v>
      </c>
      <c r="H829" s="264" t="s">
        <v>286</v>
      </c>
      <c r="I829" s="264" t="s">
        <v>688</v>
      </c>
      <c r="J829" s="264" t="s">
        <v>689</v>
      </c>
      <c r="K829" s="264" t="s">
        <v>690</v>
      </c>
      <c r="L829" s="264"/>
      <c r="M829" s="265" t="s">
        <v>3384</v>
      </c>
    </row>
    <row r="830" spans="1:13" s="404" customFormat="1" ht="11.25" customHeight="1">
      <c r="A830" s="264" t="s">
        <v>3385</v>
      </c>
      <c r="B830" s="265" t="s">
        <v>1436</v>
      </c>
      <c r="C830" s="267">
        <v>5.6</v>
      </c>
      <c r="D830" s="264" t="s">
        <v>2996</v>
      </c>
      <c r="E830" s="264" t="s">
        <v>2997</v>
      </c>
      <c r="F830" s="265" t="s">
        <v>1437</v>
      </c>
      <c r="G830" s="265" t="s">
        <v>1438</v>
      </c>
      <c r="H830" s="265" t="s">
        <v>3328</v>
      </c>
      <c r="I830" s="265" t="s">
        <v>3329</v>
      </c>
      <c r="J830" s="267" t="s">
        <v>585</v>
      </c>
      <c r="K830" s="264" t="s">
        <v>944</v>
      </c>
      <c r="L830" s="264"/>
      <c r="M830" s="265" t="s">
        <v>2463</v>
      </c>
    </row>
    <row r="831" spans="1:13" s="146" customFormat="1" ht="11.25" customHeight="1">
      <c r="A831" s="59" t="s">
        <v>3386</v>
      </c>
      <c r="B831" s="59" t="s">
        <v>3387</v>
      </c>
      <c r="C831" s="59"/>
      <c r="D831" s="59" t="s">
        <v>418</v>
      </c>
      <c r="E831" s="59" t="s">
        <v>419</v>
      </c>
      <c r="F831" s="59" t="s">
        <v>426</v>
      </c>
      <c r="G831" s="59" t="s">
        <v>427</v>
      </c>
      <c r="H831" s="59"/>
      <c r="I831" s="59"/>
      <c r="J831" s="59"/>
      <c r="K831" s="59"/>
      <c r="L831" s="59"/>
      <c r="M831" s="59"/>
    </row>
    <row r="832" spans="1:13" s="146" customFormat="1" ht="11.25" customHeight="1">
      <c r="A832" s="59" t="s">
        <v>3388</v>
      </c>
      <c r="B832" s="59" t="s">
        <v>3389</v>
      </c>
      <c r="C832" s="59"/>
      <c r="D832" s="59" t="s">
        <v>715</v>
      </c>
      <c r="E832" s="59" t="s">
        <v>716</v>
      </c>
      <c r="F832" s="59" t="s">
        <v>717</v>
      </c>
      <c r="G832" s="59" t="s">
        <v>2174</v>
      </c>
      <c r="H832" s="59" t="s">
        <v>2091</v>
      </c>
      <c r="I832" s="59" t="s">
        <v>2092</v>
      </c>
      <c r="J832" s="59"/>
      <c r="K832" s="59"/>
      <c r="L832" s="59"/>
      <c r="M832" s="59"/>
    </row>
    <row r="833" spans="1:13" s="402" customFormat="1" ht="11.25" customHeight="1">
      <c r="A833" s="138" t="s">
        <v>3390</v>
      </c>
      <c r="B833" s="138" t="s">
        <v>3391</v>
      </c>
      <c r="C833" s="142"/>
      <c r="D833" s="138" t="s">
        <v>3392</v>
      </c>
      <c r="E833" s="138" t="s">
        <v>3393</v>
      </c>
      <c r="F833" s="138" t="s">
        <v>3394</v>
      </c>
      <c r="G833" s="138" t="s">
        <v>3395</v>
      </c>
      <c r="H833" s="138" t="s">
        <v>3396</v>
      </c>
      <c r="I833" s="138" t="s">
        <v>3397</v>
      </c>
      <c r="J833" s="138" t="s">
        <v>3398</v>
      </c>
      <c r="K833" s="138" t="s">
        <v>3399</v>
      </c>
      <c r="L833" s="138"/>
      <c r="M833" s="138" t="s">
        <v>3400</v>
      </c>
    </row>
    <row r="834" spans="1:13" s="146" customFormat="1" ht="11.25" customHeight="1">
      <c r="A834" s="59" t="s">
        <v>3401</v>
      </c>
      <c r="B834" s="59" t="s">
        <v>3402</v>
      </c>
      <c r="C834" s="59"/>
      <c r="D834" s="59" t="s">
        <v>3403</v>
      </c>
      <c r="E834" s="59" t="s">
        <v>3404</v>
      </c>
      <c r="F834" s="59" t="s">
        <v>3405</v>
      </c>
      <c r="G834" s="59" t="s">
        <v>3406</v>
      </c>
      <c r="H834" s="59"/>
      <c r="I834" s="59"/>
      <c r="J834" s="59"/>
      <c r="K834" s="59"/>
      <c r="L834" s="59"/>
      <c r="M834" s="59"/>
    </row>
    <row r="835" spans="1:13" s="146" customFormat="1" ht="11.25" customHeight="1">
      <c r="A835" s="138" t="s">
        <v>942</v>
      </c>
      <c r="B835" s="138" t="s">
        <v>3407</v>
      </c>
      <c r="C835" s="142"/>
      <c r="D835" s="141" t="s">
        <v>3334</v>
      </c>
      <c r="E835" s="138" t="s">
        <v>3408</v>
      </c>
      <c r="F835" s="138" t="s">
        <v>589</v>
      </c>
      <c r="G835" s="138" t="s">
        <v>590</v>
      </c>
      <c r="H835" s="138" t="s">
        <v>767</v>
      </c>
      <c r="I835" s="138" t="s">
        <v>3409</v>
      </c>
      <c r="J835" s="138" t="s">
        <v>3410</v>
      </c>
      <c r="K835" s="138" t="s">
        <v>3411</v>
      </c>
      <c r="L835" s="138"/>
      <c r="M835" s="138"/>
    </row>
    <row r="836" spans="1:13" s="146" customFormat="1" ht="11.25" customHeight="1">
      <c r="A836" s="59" t="s">
        <v>3412</v>
      </c>
      <c r="B836" s="59" t="s">
        <v>3413</v>
      </c>
      <c r="C836" s="59"/>
      <c r="D836" s="59" t="s">
        <v>3414</v>
      </c>
      <c r="E836" s="59" t="s">
        <v>3415</v>
      </c>
      <c r="F836" s="59" t="s">
        <v>937</v>
      </c>
      <c r="G836" s="59" t="s">
        <v>3416</v>
      </c>
      <c r="H836" s="59"/>
      <c r="I836" s="59"/>
      <c r="J836" s="59"/>
      <c r="K836" s="59"/>
      <c r="L836" s="59"/>
      <c r="M836" s="59"/>
    </row>
    <row r="837" spans="1:13" s="285" customFormat="1" ht="11.25" customHeight="1">
      <c r="A837" s="59" t="s">
        <v>403</v>
      </c>
      <c r="B837" s="139" t="s">
        <v>404</v>
      </c>
      <c r="C837" s="59"/>
      <c r="D837" s="59" t="s">
        <v>3417</v>
      </c>
      <c r="E837" s="139" t="s">
        <v>3418</v>
      </c>
      <c r="F837" s="59"/>
      <c r="G837" s="139"/>
      <c r="H837" s="59"/>
      <c r="I837" s="139"/>
      <c r="J837" s="59"/>
      <c r="K837" s="139"/>
      <c r="L837" s="59"/>
      <c r="M837" s="59"/>
    </row>
    <row r="838" spans="1:13" s="146" customFormat="1" ht="11.25" customHeight="1">
      <c r="A838" s="59" t="s">
        <v>3369</v>
      </c>
      <c r="B838" s="139" t="s">
        <v>3419</v>
      </c>
      <c r="C838" s="59"/>
      <c r="D838" s="59">
        <v>111211</v>
      </c>
      <c r="E838" s="139" t="s">
        <v>3420</v>
      </c>
      <c r="F838" s="59"/>
      <c r="G838" s="139"/>
      <c r="H838" s="59"/>
      <c r="I838" s="139"/>
      <c r="J838" s="59"/>
      <c r="K838" s="139"/>
      <c r="L838" s="59"/>
      <c r="M838" s="59"/>
    </row>
    <row r="839" spans="1:13" s="146" customFormat="1" ht="11.25" customHeight="1">
      <c r="A839" s="59" t="s">
        <v>3421</v>
      </c>
      <c r="B839" s="139" t="s">
        <v>3422</v>
      </c>
      <c r="C839" s="59"/>
      <c r="D839" s="59" t="s">
        <v>2795</v>
      </c>
      <c r="E839" s="139" t="s">
        <v>3423</v>
      </c>
      <c r="F839" s="59"/>
      <c r="G839" s="139"/>
      <c r="H839" s="59"/>
      <c r="I839" s="139"/>
      <c r="J839" s="59"/>
      <c r="K839" s="139"/>
      <c r="L839" s="59"/>
      <c r="M839" s="59"/>
    </row>
    <row r="840" spans="1:13" s="146" customFormat="1" ht="11.25" customHeight="1">
      <c r="A840" s="59" t="s">
        <v>3424</v>
      </c>
      <c r="B840" s="139" t="s">
        <v>3425</v>
      </c>
      <c r="C840" s="59"/>
      <c r="D840" s="59" t="s">
        <v>1868</v>
      </c>
      <c r="E840" s="139" t="s">
        <v>1944</v>
      </c>
      <c r="F840" s="59"/>
      <c r="G840" s="139"/>
      <c r="H840" s="59"/>
      <c r="I840" s="139"/>
      <c r="J840" s="59"/>
      <c r="K840" s="139"/>
      <c r="L840" s="59"/>
      <c r="M840" s="59"/>
    </row>
    <row r="841" spans="1:13" s="146" customFormat="1" ht="11.25" customHeight="1">
      <c r="A841" s="264" t="s">
        <v>3426</v>
      </c>
      <c r="B841" s="265" t="s">
        <v>3427</v>
      </c>
      <c r="C841" s="267"/>
      <c r="D841" s="265" t="s">
        <v>2437</v>
      </c>
      <c r="E841" s="265" t="s">
        <v>2438</v>
      </c>
      <c r="F841" s="265" t="s">
        <v>17</v>
      </c>
      <c r="G841" s="265" t="s">
        <v>275</v>
      </c>
      <c r="H841" s="265" t="s">
        <v>531</v>
      </c>
      <c r="I841" s="265" t="s">
        <v>532</v>
      </c>
      <c r="J841" s="264" t="s">
        <v>3428</v>
      </c>
      <c r="K841" s="267"/>
      <c r="L841" s="267"/>
      <c r="M841" s="264" t="s">
        <v>956</v>
      </c>
    </row>
    <row r="842" spans="1:13" s="146" customFormat="1" ht="11.25" customHeight="1">
      <c r="A842" s="59" t="s">
        <v>3429</v>
      </c>
      <c r="B842" s="139" t="s">
        <v>3430</v>
      </c>
      <c r="C842" s="59">
        <v>0</v>
      </c>
      <c r="D842" s="59" t="s">
        <v>539</v>
      </c>
      <c r="E842" s="139" t="s">
        <v>3431</v>
      </c>
      <c r="F842" s="59"/>
      <c r="G842" s="139"/>
      <c r="H842" s="59"/>
      <c r="I842" s="139"/>
      <c r="J842" s="59"/>
      <c r="K842" s="139"/>
      <c r="L842" s="59"/>
      <c r="M842" s="59"/>
    </row>
    <row r="843" spans="1:13" s="146" customFormat="1" ht="11.25" customHeight="1">
      <c r="A843" s="59" t="s">
        <v>2437</v>
      </c>
      <c r="B843" s="139" t="s">
        <v>3432</v>
      </c>
      <c r="C843" s="59">
        <v>3.2</v>
      </c>
      <c r="D843" s="59" t="s">
        <v>736</v>
      </c>
      <c r="E843" s="139" t="s">
        <v>785</v>
      </c>
      <c r="F843" s="59" t="s">
        <v>574</v>
      </c>
      <c r="G843" s="139" t="s">
        <v>575</v>
      </c>
      <c r="H843" s="59" t="s">
        <v>576</v>
      </c>
      <c r="I843" s="139" t="s">
        <v>664</v>
      </c>
      <c r="J843" s="59" t="s">
        <v>3312</v>
      </c>
      <c r="K843" s="139" t="s">
        <v>3313</v>
      </c>
      <c r="L843" s="59" t="s">
        <v>924</v>
      </c>
      <c r="M843" s="59"/>
    </row>
    <row r="844" spans="1:13" s="404" customFormat="1" ht="11.25" customHeight="1">
      <c r="A844" s="59" t="s">
        <v>3433</v>
      </c>
      <c r="B844" s="139" t="s">
        <v>3434</v>
      </c>
      <c r="C844" s="59"/>
      <c r="D844" s="59">
        <v>12051301</v>
      </c>
      <c r="E844" s="139"/>
      <c r="F844" s="59"/>
      <c r="G844" s="139"/>
      <c r="H844" s="59"/>
      <c r="I844" s="139"/>
      <c r="J844" s="59"/>
      <c r="K844" s="139"/>
      <c r="L844" s="59"/>
      <c r="M844" s="59"/>
    </row>
    <row r="845" spans="1:13" s="146" customFormat="1" ht="11.25" customHeight="1">
      <c r="A845" s="138" t="s">
        <v>3435</v>
      </c>
      <c r="B845" s="138" t="s">
        <v>3436</v>
      </c>
      <c r="C845" s="142"/>
      <c r="D845" s="138" t="s">
        <v>1620</v>
      </c>
      <c r="E845" s="138" t="s">
        <v>1621</v>
      </c>
      <c r="F845" s="138" t="s">
        <v>276</v>
      </c>
      <c r="G845" s="138" t="s">
        <v>1800</v>
      </c>
      <c r="H845" s="138" t="s">
        <v>2196</v>
      </c>
      <c r="I845" s="138" t="s">
        <v>3437</v>
      </c>
      <c r="J845" s="138" t="s">
        <v>478</v>
      </c>
      <c r="K845" s="141" t="s">
        <v>479</v>
      </c>
      <c r="L845" s="138"/>
      <c r="M845" s="138" t="s">
        <v>480</v>
      </c>
    </row>
    <row r="846" spans="1:13" s="146" customFormat="1" ht="11.25" customHeight="1">
      <c r="A846" s="264" t="s">
        <v>3438</v>
      </c>
      <c r="B846" s="264" t="s">
        <v>3439</v>
      </c>
      <c r="C846" s="267"/>
      <c r="D846" s="264" t="s">
        <v>1525</v>
      </c>
      <c r="E846" s="264" t="s">
        <v>1849</v>
      </c>
      <c r="F846" s="264" t="s">
        <v>810</v>
      </c>
      <c r="G846" s="264" t="s">
        <v>1270</v>
      </c>
      <c r="H846" s="264" t="s">
        <v>378</v>
      </c>
      <c r="I846" s="264" t="s">
        <v>379</v>
      </c>
      <c r="J846" s="264" t="s">
        <v>695</v>
      </c>
      <c r="K846" s="264" t="s">
        <v>696</v>
      </c>
      <c r="L846" s="264"/>
      <c r="M846" s="264" t="s">
        <v>1748</v>
      </c>
    </row>
    <row r="847" spans="1:13" s="146" customFormat="1" ht="11.25" customHeight="1">
      <c r="A847" s="59" t="s">
        <v>1614</v>
      </c>
      <c r="B847" s="139" t="s">
        <v>2301</v>
      </c>
      <c r="C847" s="59">
        <v>0</v>
      </c>
      <c r="D847" s="59" t="s">
        <v>1080</v>
      </c>
      <c r="E847" s="139" t="s">
        <v>1081</v>
      </c>
      <c r="F847" s="59" t="s">
        <v>603</v>
      </c>
      <c r="G847" s="139" t="s">
        <v>604</v>
      </c>
      <c r="H847" s="59"/>
      <c r="I847" s="139"/>
      <c r="J847" s="59"/>
      <c r="K847" s="139"/>
      <c r="L847" s="59"/>
      <c r="M847" s="59"/>
    </row>
    <row r="848" spans="1:13" s="146" customFormat="1" ht="11.25" customHeight="1">
      <c r="A848" s="59" t="s">
        <v>2192</v>
      </c>
      <c r="B848" s="139" t="s">
        <v>3103</v>
      </c>
      <c r="C848" s="59">
        <v>0</v>
      </c>
      <c r="D848" s="59" t="s">
        <v>603</v>
      </c>
      <c r="E848" s="139" t="s">
        <v>3440</v>
      </c>
      <c r="F848" s="59" t="s">
        <v>1140</v>
      </c>
      <c r="G848" s="139" t="s">
        <v>1141</v>
      </c>
      <c r="H848" s="59" t="s">
        <v>3441</v>
      </c>
      <c r="I848" s="139" t="s">
        <v>3442</v>
      </c>
      <c r="J848" s="59"/>
      <c r="K848" s="139"/>
      <c r="L848" s="59"/>
      <c r="M848" s="59"/>
    </row>
    <row r="849" spans="1:13" s="146" customFormat="1" ht="11.25" customHeight="1">
      <c r="A849" s="59" t="s">
        <v>3443</v>
      </c>
      <c r="B849" s="139" t="s">
        <v>3444</v>
      </c>
      <c r="C849" s="59"/>
      <c r="D849" s="59" t="s">
        <v>2654</v>
      </c>
      <c r="E849" s="139" t="s">
        <v>2655</v>
      </c>
      <c r="F849" s="59" t="s">
        <v>2656</v>
      </c>
      <c r="G849" s="139" t="s">
        <v>2657</v>
      </c>
      <c r="H849" s="59"/>
      <c r="I849" s="139"/>
      <c r="J849" s="59"/>
      <c r="K849" s="139"/>
      <c r="L849" s="59"/>
      <c r="M849" s="59"/>
    </row>
    <row r="850" spans="1:13" s="146" customFormat="1" ht="11.25" customHeight="1">
      <c r="A850" s="264" t="s">
        <v>3445</v>
      </c>
      <c r="B850" s="264" t="s">
        <v>3446</v>
      </c>
      <c r="C850" s="267"/>
      <c r="D850" s="264" t="s">
        <v>1525</v>
      </c>
      <c r="E850" s="264" t="s">
        <v>1849</v>
      </c>
      <c r="F850" s="264" t="s">
        <v>810</v>
      </c>
      <c r="G850" s="264" t="s">
        <v>1270</v>
      </c>
      <c r="H850" s="264" t="s">
        <v>378</v>
      </c>
      <c r="I850" s="264" t="s">
        <v>379</v>
      </c>
      <c r="J850" s="264" t="s">
        <v>695</v>
      </c>
      <c r="K850" s="264" t="s">
        <v>696</v>
      </c>
      <c r="L850" s="264"/>
      <c r="M850" s="264" t="s">
        <v>1748</v>
      </c>
    </row>
    <row r="851" spans="1:13" s="146" customFormat="1" ht="11.25" customHeight="1">
      <c r="A851" s="264" t="s">
        <v>3447</v>
      </c>
      <c r="B851" s="265" t="s">
        <v>3448</v>
      </c>
      <c r="C851" s="267"/>
      <c r="D851" s="264" t="s">
        <v>1700</v>
      </c>
      <c r="E851" s="264" t="s">
        <v>1747</v>
      </c>
      <c r="F851" s="265" t="s">
        <v>545</v>
      </c>
      <c r="G851" s="265" t="s">
        <v>546</v>
      </c>
      <c r="H851" s="265" t="s">
        <v>17</v>
      </c>
      <c r="I851" s="265" t="s">
        <v>801</v>
      </c>
      <c r="J851" s="265" t="s">
        <v>288</v>
      </c>
      <c r="K851" s="265" t="s">
        <v>382</v>
      </c>
      <c r="L851" s="265"/>
      <c r="M851" s="265" t="s">
        <v>2905</v>
      </c>
    </row>
    <row r="852" spans="1:13" s="146" customFormat="1" ht="11.25" customHeight="1">
      <c r="A852" s="264" t="s">
        <v>3449</v>
      </c>
      <c r="B852" s="265" t="s">
        <v>3450</v>
      </c>
      <c r="C852" s="267"/>
      <c r="D852" s="265" t="s">
        <v>3451</v>
      </c>
      <c r="E852" s="265" t="s">
        <v>3452</v>
      </c>
      <c r="F852" s="265" t="s">
        <v>990</v>
      </c>
      <c r="G852" s="265" t="s">
        <v>1157</v>
      </c>
      <c r="H852" s="265" t="s">
        <v>206</v>
      </c>
      <c r="I852" s="265" t="s">
        <v>407</v>
      </c>
      <c r="J852" s="264" t="s">
        <v>296</v>
      </c>
      <c r="K852" s="264" t="s">
        <v>669</v>
      </c>
      <c r="L852" s="264"/>
      <c r="M852" s="264" t="s">
        <v>2504</v>
      </c>
    </row>
    <row r="853" spans="1:13" s="271" customFormat="1" ht="11.25" customHeight="1">
      <c r="A853" s="59" t="s">
        <v>3453</v>
      </c>
      <c r="B853" s="59" t="s">
        <v>3454</v>
      </c>
      <c r="C853" s="59">
        <v>6.2</v>
      </c>
      <c r="D853" s="59" t="s">
        <v>294</v>
      </c>
      <c r="E853" s="59" t="s">
        <v>295</v>
      </c>
      <c r="F853" s="59" t="s">
        <v>296</v>
      </c>
      <c r="G853" s="59" t="s">
        <v>669</v>
      </c>
      <c r="H853" s="59" t="s">
        <v>206</v>
      </c>
      <c r="I853" s="59" t="s">
        <v>407</v>
      </c>
      <c r="J853" s="59" t="s">
        <v>1025</v>
      </c>
      <c r="K853" s="59" t="s">
        <v>1026</v>
      </c>
      <c r="L853" s="59"/>
      <c r="M853" s="59" t="s">
        <v>3455</v>
      </c>
    </row>
    <row r="854" spans="1:13" s="273" customFormat="1" ht="11.25" customHeight="1">
      <c r="A854" s="59" t="s">
        <v>1572</v>
      </c>
      <c r="B854" s="139" t="s">
        <v>2328</v>
      </c>
      <c r="C854" s="59">
        <v>9.1</v>
      </c>
      <c r="D854" s="59" t="s">
        <v>503</v>
      </c>
      <c r="E854" s="139" t="s">
        <v>504</v>
      </c>
      <c r="F854" s="59" t="s">
        <v>3126</v>
      </c>
      <c r="G854" s="139" t="s">
        <v>3127</v>
      </c>
      <c r="H854" s="59" t="s">
        <v>708</v>
      </c>
      <c r="I854" s="139" t="s">
        <v>709</v>
      </c>
      <c r="J854" s="59" t="s">
        <v>2849</v>
      </c>
      <c r="K854" s="139" t="s">
        <v>2850</v>
      </c>
      <c r="L854" s="59"/>
      <c r="M854" s="59"/>
    </row>
    <row r="855" spans="1:13" s="146" customFormat="1" ht="11.25" customHeight="1">
      <c r="A855" s="59" t="s">
        <v>3456</v>
      </c>
      <c r="B855" s="59" t="s">
        <v>3457</v>
      </c>
      <c r="C855" s="59"/>
      <c r="D855" s="59" t="s">
        <v>2572</v>
      </c>
      <c r="E855" s="59" t="s">
        <v>3458</v>
      </c>
      <c r="F855" s="59" t="s">
        <v>3459</v>
      </c>
      <c r="G855" s="59" t="s">
        <v>3460</v>
      </c>
      <c r="H855" s="59"/>
      <c r="I855" s="59"/>
      <c r="J855" s="59"/>
      <c r="K855" s="59"/>
      <c r="L855" s="59"/>
      <c r="M855" s="59"/>
    </row>
    <row r="856" spans="1:13" s="146" customFormat="1" ht="11.25" customHeight="1">
      <c r="A856" s="59" t="s">
        <v>3461</v>
      </c>
      <c r="B856" s="139" t="s">
        <v>3462</v>
      </c>
      <c r="C856" s="59"/>
      <c r="D856" s="59" t="s">
        <v>1291</v>
      </c>
      <c r="E856" s="139" t="s">
        <v>1292</v>
      </c>
      <c r="F856" s="59"/>
      <c r="G856" s="139"/>
      <c r="H856" s="59"/>
      <c r="I856" s="139"/>
      <c r="J856" s="59"/>
      <c r="K856" s="139"/>
      <c r="L856" s="59"/>
      <c r="M856" s="59"/>
    </row>
    <row r="857" spans="1:13" s="146" customFormat="1" ht="11.25" customHeight="1">
      <c r="A857" s="59" t="s">
        <v>3463</v>
      </c>
      <c r="B857" s="59" t="s">
        <v>3464</v>
      </c>
      <c r="C857" s="59"/>
      <c r="D857" s="59">
        <v>90229</v>
      </c>
      <c r="E857" s="59"/>
      <c r="F857" s="59"/>
      <c r="G857" s="59"/>
      <c r="H857" s="59"/>
      <c r="I857" s="59"/>
      <c r="J857" s="59"/>
      <c r="K857" s="59"/>
      <c r="L857" s="59"/>
      <c r="M857" s="59"/>
    </row>
    <row r="858" spans="1:13" s="146" customFormat="1" ht="11.25" customHeight="1">
      <c r="A858" s="59" t="s">
        <v>3465</v>
      </c>
      <c r="B858" s="59" t="s">
        <v>3466</v>
      </c>
      <c r="C858" s="59"/>
      <c r="D858" s="59" t="s">
        <v>979</v>
      </c>
      <c r="E858" s="59" t="s">
        <v>3467</v>
      </c>
      <c r="F858" s="59" t="s">
        <v>483</v>
      </c>
      <c r="G858" s="59" t="s">
        <v>484</v>
      </c>
      <c r="H858" s="59" t="s">
        <v>286</v>
      </c>
      <c r="I858" s="59" t="s">
        <v>688</v>
      </c>
      <c r="J858" s="59" t="s">
        <v>206</v>
      </c>
      <c r="K858" s="59" t="s">
        <v>407</v>
      </c>
      <c r="L858" s="59" t="s">
        <v>3468</v>
      </c>
      <c r="M858" s="59" t="s">
        <v>3469</v>
      </c>
    </row>
    <row r="859" spans="1:13" s="146" customFormat="1" ht="11.25" customHeight="1">
      <c r="A859" s="59" t="s">
        <v>3470</v>
      </c>
      <c r="B859" s="59" t="s">
        <v>3471</v>
      </c>
      <c r="C859" s="59"/>
      <c r="D859" s="59" t="s">
        <v>416</v>
      </c>
      <c r="E859" s="59" t="s">
        <v>417</v>
      </c>
      <c r="F859" s="59"/>
      <c r="G859" s="59"/>
      <c r="H859" s="59"/>
      <c r="I859" s="59"/>
      <c r="J859" s="59"/>
      <c r="K859" s="59"/>
      <c r="L859" s="59"/>
      <c r="M859" s="59"/>
    </row>
    <row r="860" spans="1:13" s="146" customFormat="1" ht="11.25" customHeight="1">
      <c r="A860" s="59" t="s">
        <v>3472</v>
      </c>
      <c r="B860" s="139" t="s">
        <v>3473</v>
      </c>
      <c r="C860" s="59"/>
      <c r="D860" s="59" t="s">
        <v>1399</v>
      </c>
      <c r="E860" s="139" t="s">
        <v>1400</v>
      </c>
      <c r="F860" s="59"/>
      <c r="G860" s="139"/>
      <c r="H860" s="59"/>
      <c r="I860" s="139"/>
      <c r="J860" s="59"/>
      <c r="K860" s="139"/>
      <c r="L860" s="59"/>
      <c r="M860" s="59"/>
    </row>
    <row r="861" spans="1:13" s="146" customFormat="1" ht="11.25" customHeight="1">
      <c r="A861" s="59" t="s">
        <v>3220</v>
      </c>
      <c r="B861" s="139" t="s">
        <v>3221</v>
      </c>
      <c r="C861" s="59"/>
      <c r="D861" s="59">
        <v>871</v>
      </c>
      <c r="E861" s="139" t="s">
        <v>3474</v>
      </c>
      <c r="F861" s="59"/>
      <c r="G861" s="139"/>
      <c r="H861" s="59"/>
      <c r="I861" s="139"/>
      <c r="J861" s="59"/>
      <c r="K861" s="139"/>
      <c r="L861" s="59"/>
      <c r="M861" s="59"/>
    </row>
    <row r="862" spans="1:13" s="403" customFormat="1" ht="11.25" customHeight="1">
      <c r="A862" s="59" t="s">
        <v>3475</v>
      </c>
      <c r="B862" s="59" t="s">
        <v>3476</v>
      </c>
      <c r="C862" s="59"/>
      <c r="D862" s="59" t="s">
        <v>1374</v>
      </c>
      <c r="E862" s="59" t="s">
        <v>1415</v>
      </c>
      <c r="F862" s="59" t="s">
        <v>1166</v>
      </c>
      <c r="G862" s="59" t="s">
        <v>2475</v>
      </c>
      <c r="H862" s="59" t="s">
        <v>1108</v>
      </c>
      <c r="I862" s="59" t="s">
        <v>3477</v>
      </c>
      <c r="J862" s="59"/>
      <c r="K862" s="59"/>
      <c r="L862" s="59"/>
      <c r="M862" s="59"/>
    </row>
    <row r="863" spans="1:13" s="146" customFormat="1" ht="11.25" customHeight="1">
      <c r="A863" s="59" t="s">
        <v>3478</v>
      </c>
      <c r="B863" s="139" t="s">
        <v>3479</v>
      </c>
      <c r="C863" s="59"/>
      <c r="D863" s="59" t="s">
        <v>3480</v>
      </c>
      <c r="E863" s="139" t="s">
        <v>3481</v>
      </c>
      <c r="F863" s="59"/>
      <c r="G863" s="139"/>
      <c r="H863" s="59"/>
      <c r="I863" s="139"/>
      <c r="J863" s="59"/>
      <c r="K863" s="139"/>
      <c r="L863" s="59"/>
      <c r="M863" s="59"/>
    </row>
    <row r="864" spans="1:13" s="403" customFormat="1" ht="11.25" customHeight="1">
      <c r="A864" s="59" t="s">
        <v>3482</v>
      </c>
      <c r="B864" s="139" t="s">
        <v>3483</v>
      </c>
      <c r="C864" s="59"/>
      <c r="D864" s="59">
        <v>11021902</v>
      </c>
      <c r="E864" s="139" t="s">
        <v>580</v>
      </c>
      <c r="F864" s="59"/>
      <c r="G864" s="139"/>
      <c r="H864" s="59"/>
      <c r="I864" s="139"/>
      <c r="J864" s="59"/>
      <c r="K864" s="139"/>
      <c r="L864" s="59"/>
      <c r="M864" s="59"/>
    </row>
    <row r="865" spans="1:13" s="146" customFormat="1" ht="11.25" customHeight="1">
      <c r="A865" s="59" t="s">
        <v>3484</v>
      </c>
      <c r="B865" s="139" t="s">
        <v>3485</v>
      </c>
      <c r="C865" s="59"/>
      <c r="D865" s="59">
        <v>12062801</v>
      </c>
      <c r="E865" s="139" t="s">
        <v>1124</v>
      </c>
      <c r="F865" s="59"/>
      <c r="G865" s="139"/>
      <c r="H865" s="59"/>
      <c r="I865" s="139"/>
      <c r="J865" s="59"/>
      <c r="K865" s="139"/>
      <c r="L865" s="59"/>
      <c r="M865" s="59"/>
    </row>
    <row r="866" spans="1:13" s="146" customFormat="1" ht="11.25" customHeight="1">
      <c r="A866" s="59" t="s">
        <v>3486</v>
      </c>
      <c r="B866" s="139" t="s">
        <v>3487</v>
      </c>
      <c r="C866" s="59">
        <v>0</v>
      </c>
      <c r="D866" s="59" t="s">
        <v>3488</v>
      </c>
      <c r="E866" s="139" t="s">
        <v>3489</v>
      </c>
      <c r="F866" s="59" t="s">
        <v>3410</v>
      </c>
      <c r="G866" s="139" t="s">
        <v>3490</v>
      </c>
      <c r="H866" s="59" t="s">
        <v>3491</v>
      </c>
      <c r="I866" s="139" t="s">
        <v>3492</v>
      </c>
      <c r="J866" s="59" t="s">
        <v>3493</v>
      </c>
      <c r="K866" s="139" t="s">
        <v>3494</v>
      </c>
      <c r="L866" s="59"/>
      <c r="M866" s="59"/>
    </row>
    <row r="867" spans="1:13" s="418" customFormat="1" ht="11.25" customHeight="1">
      <c r="A867" s="59" t="s">
        <v>3495</v>
      </c>
      <c r="B867" s="59" t="s">
        <v>3496</v>
      </c>
      <c r="C867" s="59"/>
      <c r="D867" s="59" t="s">
        <v>1340</v>
      </c>
      <c r="E867" s="59" t="s">
        <v>1341</v>
      </c>
      <c r="F867" s="59" t="s">
        <v>3497</v>
      </c>
      <c r="G867" s="59" t="s">
        <v>3498</v>
      </c>
      <c r="H867" s="59"/>
      <c r="I867" s="59"/>
      <c r="J867" s="59"/>
      <c r="K867" s="59"/>
      <c r="L867" s="59"/>
      <c r="M867" s="59"/>
    </row>
    <row r="868" spans="1:13" s="146" customFormat="1" ht="11.25" customHeight="1">
      <c r="A868" s="59" t="s">
        <v>3499</v>
      </c>
      <c r="B868" s="139" t="s">
        <v>3500</v>
      </c>
      <c r="C868" s="59"/>
      <c r="D868" s="59" t="s">
        <v>1070</v>
      </c>
      <c r="E868" s="139" t="s">
        <v>1071</v>
      </c>
      <c r="F868" s="59" t="s">
        <v>3501</v>
      </c>
      <c r="G868" s="139" t="s">
        <v>3502</v>
      </c>
      <c r="H868" s="59"/>
      <c r="I868" s="139"/>
      <c r="J868" s="59"/>
      <c r="K868" s="139"/>
      <c r="L868" s="59"/>
      <c r="M868" s="59"/>
    </row>
    <row r="869" spans="1:13" s="146" customFormat="1" ht="11.25" customHeight="1">
      <c r="A869" s="59" t="s">
        <v>3503</v>
      </c>
      <c r="B869" s="139" t="s">
        <v>3504</v>
      </c>
      <c r="C869" s="59"/>
      <c r="D869" s="59" t="s">
        <v>3505</v>
      </c>
      <c r="E869" s="139" t="s">
        <v>3506</v>
      </c>
      <c r="F869" s="59"/>
      <c r="G869" s="139"/>
      <c r="H869" s="59"/>
      <c r="I869" s="139"/>
      <c r="J869" s="59"/>
      <c r="K869" s="139"/>
      <c r="L869" s="59"/>
      <c r="M869" s="59"/>
    </row>
    <row r="870" spans="1:13" s="146" customFormat="1" ht="11.25" customHeight="1">
      <c r="A870" s="59" t="s">
        <v>3507</v>
      </c>
      <c r="B870" s="139" t="s">
        <v>3508</v>
      </c>
      <c r="C870" s="59"/>
      <c r="D870" s="59">
        <v>12062702</v>
      </c>
      <c r="E870" s="139" t="s">
        <v>3509</v>
      </c>
      <c r="F870" s="59"/>
      <c r="G870" s="139"/>
      <c r="H870" s="59"/>
      <c r="I870" s="139"/>
      <c r="J870" s="59"/>
      <c r="K870" s="139"/>
      <c r="L870" s="59"/>
      <c r="M870" s="59"/>
    </row>
    <row r="871" spans="1:13" s="146" customFormat="1" ht="11.25" customHeight="1">
      <c r="A871" s="59" t="s">
        <v>3015</v>
      </c>
      <c r="B871" s="139" t="s">
        <v>3510</v>
      </c>
      <c r="C871" s="59"/>
      <c r="D871" s="59" t="s">
        <v>424</v>
      </c>
      <c r="E871" s="139" t="s">
        <v>425</v>
      </c>
      <c r="F871" s="59"/>
      <c r="G871" s="139"/>
      <c r="H871" s="59"/>
      <c r="I871" s="139"/>
      <c r="J871" s="59"/>
      <c r="K871" s="139"/>
      <c r="L871" s="59"/>
      <c r="M871" s="59"/>
    </row>
    <row r="872" spans="1:13" s="146" customFormat="1" ht="11.25" customHeight="1">
      <c r="A872" s="59" t="s">
        <v>3511</v>
      </c>
      <c r="B872" s="139" t="s">
        <v>3512</v>
      </c>
      <c r="C872" s="59"/>
      <c r="D872" s="59" t="s">
        <v>589</v>
      </c>
      <c r="E872" s="139" t="s">
        <v>590</v>
      </c>
      <c r="F872" s="59"/>
      <c r="G872" s="139"/>
      <c r="H872" s="59"/>
      <c r="I872" s="139"/>
      <c r="J872" s="59"/>
      <c r="K872" s="139"/>
      <c r="L872" s="59"/>
      <c r="M872" s="59"/>
    </row>
    <row r="873" spans="1:13" s="146" customFormat="1" ht="11.25" customHeight="1">
      <c r="A873" s="59" t="s">
        <v>3513</v>
      </c>
      <c r="B873" s="59" t="s">
        <v>3514</v>
      </c>
      <c r="C873" s="59"/>
      <c r="D873" s="59" t="s">
        <v>206</v>
      </c>
      <c r="E873" s="59" t="s">
        <v>934</v>
      </c>
      <c r="F873" s="59" t="s">
        <v>3344</v>
      </c>
      <c r="G873" s="59" t="s">
        <v>3515</v>
      </c>
      <c r="H873" s="59"/>
      <c r="I873" s="59"/>
      <c r="J873" s="59"/>
      <c r="K873" s="59"/>
      <c r="L873" s="59"/>
      <c r="M873" s="59"/>
    </row>
    <row r="874" spans="1:13" s="146" customFormat="1" ht="11.25" customHeight="1">
      <c r="A874" s="59" t="s">
        <v>3516</v>
      </c>
      <c r="B874" s="139" t="s">
        <v>3517</v>
      </c>
      <c r="C874" s="59"/>
      <c r="D874" s="59" t="s">
        <v>3518</v>
      </c>
      <c r="E874" s="139" t="s">
        <v>3519</v>
      </c>
      <c r="F874" s="59"/>
      <c r="G874" s="139"/>
      <c r="H874" s="59"/>
      <c r="I874" s="139"/>
      <c r="J874" s="59"/>
      <c r="K874" s="139"/>
      <c r="L874" s="59"/>
      <c r="M874" s="59"/>
    </row>
    <row r="875" spans="1:13" s="403" customFormat="1" ht="11.25" customHeight="1">
      <c r="A875" s="59" t="s">
        <v>3520</v>
      </c>
      <c r="B875" s="139" t="s">
        <v>3521</v>
      </c>
      <c r="C875" s="59"/>
      <c r="D875" s="59" t="s">
        <v>691</v>
      </c>
      <c r="E875" s="139"/>
      <c r="F875" s="59"/>
      <c r="G875" s="139"/>
      <c r="H875" s="59"/>
      <c r="I875" s="139"/>
      <c r="J875" s="59"/>
      <c r="K875" s="139"/>
      <c r="L875" s="59"/>
      <c r="M875" s="59"/>
    </row>
    <row r="876" spans="1:13" s="146" customFormat="1" ht="11.25" customHeight="1">
      <c r="A876" s="59" t="s">
        <v>3522</v>
      </c>
      <c r="B876" s="59" t="s">
        <v>3523</v>
      </c>
      <c r="C876" s="59"/>
      <c r="D876" s="59" t="s">
        <v>589</v>
      </c>
      <c r="E876" s="59" t="s">
        <v>590</v>
      </c>
      <c r="F876" s="59" t="s">
        <v>1470</v>
      </c>
      <c r="G876" s="59" t="s">
        <v>3524</v>
      </c>
      <c r="H876" s="59"/>
      <c r="I876" s="59"/>
      <c r="J876" s="59"/>
      <c r="K876" s="59"/>
      <c r="L876" s="59"/>
      <c r="M876" s="59"/>
    </row>
    <row r="877" spans="1:13" s="146" customFormat="1" ht="11.25" customHeight="1">
      <c r="A877" s="59" t="s">
        <v>1309</v>
      </c>
      <c r="B877" s="59" t="s">
        <v>1310</v>
      </c>
      <c r="C877" s="59"/>
      <c r="D877" s="59" t="s">
        <v>1092</v>
      </c>
      <c r="E877" s="59" t="s">
        <v>1093</v>
      </c>
      <c r="F877" s="59" t="s">
        <v>3518</v>
      </c>
      <c r="G877" s="59" t="s">
        <v>3519</v>
      </c>
      <c r="H877" s="59" t="s">
        <v>1506</v>
      </c>
      <c r="I877" s="59" t="s">
        <v>3525</v>
      </c>
      <c r="J877" s="59"/>
      <c r="K877" s="59"/>
      <c r="L877" s="59"/>
      <c r="M877" s="59"/>
    </row>
    <row r="878" spans="1:13" s="146" customFormat="1" ht="11.25" customHeight="1">
      <c r="A878" s="59" t="s">
        <v>3526</v>
      </c>
      <c r="B878" s="59" t="s">
        <v>3527</v>
      </c>
      <c r="C878" s="59"/>
      <c r="D878" s="59">
        <v>9925</v>
      </c>
      <c r="E878" s="59"/>
      <c r="F878" s="59"/>
      <c r="G878" s="59"/>
      <c r="H878" s="59"/>
      <c r="I878" s="59"/>
      <c r="J878" s="59"/>
      <c r="K878" s="59"/>
      <c r="L878" s="59"/>
      <c r="M878" s="59"/>
    </row>
    <row r="879" spans="1:13" s="333" customFormat="1" ht="11.25" customHeight="1">
      <c r="A879" s="138" t="s">
        <v>589</v>
      </c>
      <c r="B879" s="138" t="s">
        <v>590</v>
      </c>
      <c r="C879" s="142"/>
      <c r="D879" s="138" t="s">
        <v>1470</v>
      </c>
      <c r="E879" s="138" t="s">
        <v>3524</v>
      </c>
      <c r="F879" s="138" t="s">
        <v>1475</v>
      </c>
      <c r="G879" s="138" t="s">
        <v>2734</v>
      </c>
      <c r="H879" s="138" t="s">
        <v>2824</v>
      </c>
      <c r="I879" s="138" t="s">
        <v>2825</v>
      </c>
      <c r="J879" s="138" t="s">
        <v>3528</v>
      </c>
      <c r="K879" s="138" t="s">
        <v>3529</v>
      </c>
      <c r="L879" s="138"/>
      <c r="M879" s="138" t="s">
        <v>1293</v>
      </c>
    </row>
    <row r="880" spans="1:13" s="148" customFormat="1" ht="11.25" customHeight="1">
      <c r="A880" s="138" t="s">
        <v>3530</v>
      </c>
      <c r="B880" s="138" t="s">
        <v>3531</v>
      </c>
      <c r="C880" s="142"/>
      <c r="D880" s="138" t="s">
        <v>708</v>
      </c>
      <c r="E880" s="138" t="s">
        <v>709</v>
      </c>
      <c r="F880" s="138" t="s">
        <v>1914</v>
      </c>
      <c r="G880" s="138" t="s">
        <v>1915</v>
      </c>
      <c r="H880" s="141" t="s">
        <v>2073</v>
      </c>
      <c r="I880" s="141" t="s">
        <v>2074</v>
      </c>
      <c r="J880" s="138"/>
      <c r="K880" s="138"/>
      <c r="L880" s="138"/>
      <c r="M880" s="142"/>
    </row>
    <row r="881" spans="1:13" s="146" customFormat="1" ht="11.25" customHeight="1">
      <c r="A881" s="138" t="s">
        <v>2113</v>
      </c>
      <c r="B881" s="141" t="s">
        <v>2114</v>
      </c>
      <c r="C881" s="142"/>
      <c r="D881" s="141" t="s">
        <v>2115</v>
      </c>
      <c r="E881" s="141" t="s">
        <v>2116</v>
      </c>
      <c r="F881" s="138"/>
      <c r="G881" s="138"/>
      <c r="H881" s="141"/>
      <c r="I881" s="141"/>
      <c r="J881" s="138"/>
      <c r="K881" s="138"/>
      <c r="L881" s="138"/>
      <c r="M881" s="142"/>
    </row>
    <row r="882" spans="1:13" s="146" customFormat="1" ht="11.25" customHeight="1">
      <c r="A882" s="59" t="s">
        <v>1511</v>
      </c>
      <c r="B882" s="59" t="s">
        <v>1512</v>
      </c>
      <c r="C882" s="59"/>
      <c r="D882" s="59" t="s">
        <v>3532</v>
      </c>
      <c r="E882" s="59" t="s">
        <v>3533</v>
      </c>
      <c r="F882" s="59" t="s">
        <v>3534</v>
      </c>
      <c r="G882" s="59" t="s">
        <v>3535</v>
      </c>
      <c r="H882" s="59"/>
      <c r="I882" s="59"/>
      <c r="J882" s="59"/>
      <c r="K882" s="59"/>
      <c r="L882" s="59"/>
      <c r="M882" s="59"/>
    </row>
    <row r="883" spans="1:13" s="402" customFormat="1" ht="11.25" customHeight="1">
      <c r="A883" s="59" t="s">
        <v>3536</v>
      </c>
      <c r="B883" s="59" t="s">
        <v>3537</v>
      </c>
      <c r="C883" s="59"/>
      <c r="D883" s="59" t="s">
        <v>1632</v>
      </c>
      <c r="E883" s="59" t="s">
        <v>1633</v>
      </c>
      <c r="F883" s="59" t="s">
        <v>371</v>
      </c>
      <c r="G883" s="59" t="s">
        <v>2851</v>
      </c>
      <c r="H883" s="59"/>
      <c r="I883" s="59"/>
      <c r="J883" s="59"/>
      <c r="K883" s="59"/>
      <c r="L883" s="59"/>
      <c r="M883" s="59"/>
    </row>
    <row r="884" spans="1:13" s="146" customFormat="1" ht="11.25" customHeight="1">
      <c r="A884" s="59" t="s">
        <v>3538</v>
      </c>
      <c r="B884" s="59" t="s">
        <v>3539</v>
      </c>
      <c r="C884" s="59"/>
      <c r="D884" s="59" t="s">
        <v>3279</v>
      </c>
      <c r="E884" s="59" t="s">
        <v>3280</v>
      </c>
      <c r="F884" s="59"/>
      <c r="G884" s="59"/>
      <c r="H884" s="59"/>
      <c r="I884" s="59"/>
      <c r="J884" s="59"/>
      <c r="K884" s="59"/>
      <c r="L884" s="59"/>
      <c r="M884" s="59"/>
    </row>
    <row r="885" spans="1:13" s="146" customFormat="1" ht="11.25" customHeight="1">
      <c r="A885" s="138" t="s">
        <v>3540</v>
      </c>
      <c r="B885" s="138" t="s">
        <v>3541</v>
      </c>
      <c r="C885" s="142"/>
      <c r="D885" s="138" t="s">
        <v>1882</v>
      </c>
      <c r="E885" s="138" t="s">
        <v>1883</v>
      </c>
      <c r="F885" s="138" t="s">
        <v>3542</v>
      </c>
      <c r="G885" s="138" t="s">
        <v>3543</v>
      </c>
      <c r="H885" s="138" t="s">
        <v>3544</v>
      </c>
      <c r="I885" s="138" t="s">
        <v>3545</v>
      </c>
      <c r="J885" s="138" t="s">
        <v>3546</v>
      </c>
      <c r="K885" s="138" t="s">
        <v>3547</v>
      </c>
      <c r="L885" s="138"/>
      <c r="M885" s="142"/>
    </row>
    <row r="886" spans="1:13" s="146" customFormat="1" ht="11.25" customHeight="1">
      <c r="A886" s="59" t="s">
        <v>3548</v>
      </c>
      <c r="B886" s="59" t="s">
        <v>3549</v>
      </c>
      <c r="C886" s="59"/>
      <c r="D886" s="59" t="s">
        <v>589</v>
      </c>
      <c r="E886" s="59" t="s">
        <v>590</v>
      </c>
      <c r="F886" s="59" t="s">
        <v>1319</v>
      </c>
      <c r="G886" s="59" t="s">
        <v>1320</v>
      </c>
      <c r="H886" s="59"/>
      <c r="I886" s="59"/>
      <c r="J886" s="59"/>
      <c r="K886" s="59"/>
      <c r="L886" s="59"/>
      <c r="M886" s="59"/>
    </row>
    <row r="887" spans="1:13" s="146" customFormat="1" ht="11.25" customHeight="1">
      <c r="A887" s="59" t="s">
        <v>2036</v>
      </c>
      <c r="B887" s="59" t="s">
        <v>2037</v>
      </c>
      <c r="C887" s="59"/>
      <c r="D887" s="59" t="s">
        <v>3550</v>
      </c>
      <c r="E887" s="59" t="s">
        <v>3551</v>
      </c>
      <c r="F887" s="59"/>
      <c r="G887" s="59"/>
      <c r="H887" s="59"/>
      <c r="I887" s="59"/>
      <c r="J887" s="59"/>
      <c r="K887" s="59"/>
      <c r="L887" s="59"/>
      <c r="M887" s="59"/>
    </row>
    <row r="888" spans="1:13" s="146" customFormat="1" ht="11.25" customHeight="1">
      <c r="A888" s="59" t="s">
        <v>3156</v>
      </c>
      <c r="B888" s="139" t="s">
        <v>3157</v>
      </c>
      <c r="C888" s="59">
        <v>0</v>
      </c>
      <c r="D888" s="59" t="s">
        <v>3552</v>
      </c>
      <c r="E888" s="139" t="s">
        <v>3553</v>
      </c>
      <c r="F888" s="59"/>
      <c r="G888" s="139"/>
      <c r="H888" s="59"/>
      <c r="I888" s="139"/>
      <c r="J888" s="59"/>
      <c r="K888" s="139"/>
      <c r="L888" s="59">
        <v>20</v>
      </c>
      <c r="M888" s="59"/>
    </row>
    <row r="889" spans="1:13" s="146" customFormat="1" ht="11.25" customHeight="1">
      <c r="A889" s="59" t="s">
        <v>3554</v>
      </c>
      <c r="B889" s="59" t="s">
        <v>3555</v>
      </c>
      <c r="C889" s="59"/>
      <c r="D889" s="59" t="s">
        <v>3556</v>
      </c>
      <c r="E889" s="59" t="s">
        <v>3557</v>
      </c>
      <c r="F889" s="59"/>
      <c r="G889" s="59"/>
      <c r="H889" s="59"/>
      <c r="I889" s="59"/>
      <c r="J889" s="59"/>
      <c r="K889" s="59"/>
      <c r="L889" s="59"/>
      <c r="M889" s="59"/>
    </row>
    <row r="890" spans="1:13" s="146" customFormat="1" ht="11.25" customHeight="1">
      <c r="A890" s="59" t="s">
        <v>3558</v>
      </c>
      <c r="B890" s="59" t="s">
        <v>3559</v>
      </c>
      <c r="C890" s="59"/>
      <c r="D890" s="59" t="s">
        <v>443</v>
      </c>
      <c r="E890" s="59" t="s">
        <v>634</v>
      </c>
      <c r="F890" s="59" t="s">
        <v>1092</v>
      </c>
      <c r="G890" s="59" t="s">
        <v>1093</v>
      </c>
      <c r="H890" s="59"/>
      <c r="I890" s="59"/>
      <c r="J890" s="59"/>
      <c r="K890" s="59"/>
      <c r="L890" s="59"/>
      <c r="M890" s="59"/>
    </row>
    <row r="891" spans="1:13" s="146" customFormat="1" ht="11.25" customHeight="1">
      <c r="A891" s="59" t="s">
        <v>3560</v>
      </c>
      <c r="B891" s="139" t="s">
        <v>3561</v>
      </c>
      <c r="C891" s="59"/>
      <c r="D891" s="59">
        <v>10121803</v>
      </c>
      <c r="E891" s="139"/>
      <c r="F891" s="59"/>
      <c r="G891" s="139"/>
      <c r="H891" s="59"/>
      <c r="I891" s="139"/>
      <c r="J891" s="59"/>
      <c r="K891" s="139"/>
      <c r="L891" s="59"/>
      <c r="M891" s="59"/>
    </row>
    <row r="892" spans="1:13" s="146" customFormat="1" ht="11.25" customHeight="1">
      <c r="A892" s="59" t="s">
        <v>3562</v>
      </c>
      <c r="B892" s="139" t="s">
        <v>3563</v>
      </c>
      <c r="C892" s="59">
        <v>0</v>
      </c>
      <c r="D892" s="59" t="s">
        <v>1528</v>
      </c>
      <c r="E892" s="139" t="s">
        <v>1529</v>
      </c>
      <c r="F892" s="59" t="s">
        <v>3564</v>
      </c>
      <c r="G892" s="139" t="s">
        <v>3565</v>
      </c>
      <c r="H892" s="59"/>
      <c r="I892" s="139"/>
      <c r="J892" s="59"/>
      <c r="K892" s="139"/>
      <c r="L892" s="59"/>
      <c r="M892" s="59" t="s">
        <v>3566</v>
      </c>
    </row>
    <row r="893" spans="1:13" s="411" customFormat="1" ht="11.25" customHeight="1">
      <c r="A893" s="59" t="s">
        <v>2127</v>
      </c>
      <c r="B893" s="59" t="s">
        <v>3318</v>
      </c>
      <c r="C893" s="59">
        <v>0</v>
      </c>
      <c r="D893" s="59" t="s">
        <v>3567</v>
      </c>
      <c r="E893" s="59" t="s">
        <v>3568</v>
      </c>
      <c r="F893" s="59" t="s">
        <v>3569</v>
      </c>
      <c r="G893" s="59" t="s">
        <v>3570</v>
      </c>
      <c r="H893" s="59" t="s">
        <v>3027</v>
      </c>
      <c r="I893" s="59" t="s">
        <v>3571</v>
      </c>
      <c r="J893" s="59"/>
      <c r="K893" s="59"/>
      <c r="L893" s="59"/>
      <c r="M893" s="59"/>
    </row>
    <row r="894" spans="1:13" s="146" customFormat="1" ht="11.25" customHeight="1">
      <c r="A894" s="59" t="s">
        <v>418</v>
      </c>
      <c r="B894" s="139" t="s">
        <v>3572</v>
      </c>
      <c r="C894" s="59"/>
      <c r="D894" s="59" t="s">
        <v>3351</v>
      </c>
      <c r="E894" s="139" t="s">
        <v>3573</v>
      </c>
      <c r="F894" s="59"/>
      <c r="G894" s="139"/>
      <c r="H894" s="59"/>
      <c r="I894" s="139"/>
      <c r="J894" s="59"/>
      <c r="K894" s="139"/>
      <c r="L894" s="59"/>
      <c r="M894" s="59" t="s">
        <v>3574</v>
      </c>
    </row>
    <row r="895" spans="1:13" s="403" customFormat="1" ht="11.25" customHeight="1">
      <c r="A895" s="59" t="s">
        <v>3575</v>
      </c>
      <c r="B895" s="139" t="s">
        <v>3576</v>
      </c>
      <c r="C895" s="59"/>
      <c r="D895" s="59" t="s">
        <v>418</v>
      </c>
      <c r="E895" s="139" t="s">
        <v>419</v>
      </c>
      <c r="F895" s="59"/>
      <c r="G895" s="139"/>
      <c r="H895" s="59"/>
      <c r="I895" s="139"/>
      <c r="J895" s="59"/>
      <c r="K895" s="139"/>
      <c r="L895" s="59"/>
      <c r="M895" s="59"/>
    </row>
    <row r="896" spans="1:13" s="146" customFormat="1" ht="11.25" customHeight="1">
      <c r="A896" s="59" t="s">
        <v>3577</v>
      </c>
      <c r="B896" s="59" t="s">
        <v>3578</v>
      </c>
      <c r="C896" s="59"/>
      <c r="D896" s="59">
        <v>111111111</v>
      </c>
      <c r="E896" s="59" t="s">
        <v>3579</v>
      </c>
      <c r="F896" s="59"/>
      <c r="G896" s="59"/>
      <c r="H896" s="59"/>
      <c r="I896" s="59"/>
      <c r="J896" s="59"/>
      <c r="K896" s="59"/>
      <c r="L896" s="59"/>
      <c r="M896" s="59" t="s">
        <v>3310</v>
      </c>
    </row>
    <row r="897" spans="1:13" s="146" customFormat="1" ht="11.25" customHeight="1">
      <c r="A897" s="59" t="s">
        <v>2779</v>
      </c>
      <c r="B897" s="139" t="s">
        <v>2780</v>
      </c>
      <c r="C897" s="59"/>
      <c r="D897" s="59" t="s">
        <v>2818</v>
      </c>
      <c r="E897" s="139" t="s">
        <v>2819</v>
      </c>
      <c r="F897" s="59"/>
      <c r="G897" s="139"/>
      <c r="H897" s="59"/>
      <c r="I897" s="139"/>
      <c r="J897" s="59"/>
      <c r="K897" s="139"/>
      <c r="L897" s="59"/>
      <c r="M897" s="59"/>
    </row>
    <row r="898" spans="1:13" s="146" customFormat="1" ht="11.25" customHeight="1">
      <c r="A898" s="59" t="s">
        <v>3580</v>
      </c>
      <c r="B898" s="139" t="s">
        <v>3581</v>
      </c>
      <c r="C898" s="59"/>
      <c r="D898" s="59">
        <v>11021905</v>
      </c>
      <c r="E898" s="139" t="s">
        <v>580</v>
      </c>
      <c r="F898" s="59"/>
      <c r="G898" s="139"/>
      <c r="H898" s="59"/>
      <c r="I898" s="139"/>
      <c r="J898" s="59"/>
      <c r="K898" s="139"/>
      <c r="L898" s="59"/>
      <c r="M898" s="59"/>
    </row>
    <row r="899" spans="1:13" s="146" customFormat="1" ht="11.25" customHeight="1">
      <c r="A899" s="138" t="s">
        <v>2669</v>
      </c>
      <c r="B899" s="141" t="s">
        <v>3582</v>
      </c>
      <c r="C899" s="142">
        <v>0</v>
      </c>
      <c r="D899" s="138" t="s">
        <v>364</v>
      </c>
      <c r="E899" s="138" t="s">
        <v>3583</v>
      </c>
      <c r="F899" s="138" t="s">
        <v>3584</v>
      </c>
      <c r="G899" s="138" t="s">
        <v>3585</v>
      </c>
      <c r="H899" s="138" t="s">
        <v>3586</v>
      </c>
      <c r="I899" s="138" t="s">
        <v>3587</v>
      </c>
      <c r="J899" s="142"/>
      <c r="K899" s="142"/>
      <c r="L899" s="142"/>
      <c r="M899" s="138" t="s">
        <v>3588</v>
      </c>
    </row>
    <row r="900" spans="1:13" s="146" customFormat="1" ht="11.25" customHeight="1">
      <c r="A900" s="59" t="s">
        <v>730</v>
      </c>
      <c r="B900" s="59" t="s">
        <v>3589</v>
      </c>
      <c r="C900" s="59">
        <v>0</v>
      </c>
      <c r="D900" s="59" t="s">
        <v>945</v>
      </c>
      <c r="E900" s="59" t="s">
        <v>3590</v>
      </c>
      <c r="F900" s="59" t="s">
        <v>3591</v>
      </c>
      <c r="G900" s="59" t="s">
        <v>3592</v>
      </c>
      <c r="H900" s="59" t="s">
        <v>951</v>
      </c>
      <c r="I900" s="59" t="s">
        <v>3593</v>
      </c>
      <c r="J900" s="59" t="s">
        <v>3594</v>
      </c>
      <c r="K900" s="59" t="s">
        <v>3595</v>
      </c>
      <c r="L900" s="59"/>
      <c r="M900" s="59"/>
    </row>
    <row r="901" spans="1:13" s="153" customFormat="1" ht="11.25" customHeight="1">
      <c r="A901" s="59" t="s">
        <v>2142</v>
      </c>
      <c r="B901" s="139" t="s">
        <v>3596</v>
      </c>
      <c r="C901" s="59"/>
      <c r="D901" s="59" t="s">
        <v>1285</v>
      </c>
      <c r="E901" s="139" t="s">
        <v>1286</v>
      </c>
      <c r="F901" s="59"/>
      <c r="G901" s="139"/>
      <c r="H901" s="59"/>
      <c r="I901" s="139"/>
      <c r="J901" s="59"/>
      <c r="K901" s="139"/>
      <c r="L901" s="59"/>
      <c r="M901" s="59"/>
    </row>
    <row r="902" spans="1:13" s="146" customFormat="1" ht="11.25" customHeight="1">
      <c r="A902" s="59" t="s">
        <v>3597</v>
      </c>
      <c r="B902" s="139" t="s">
        <v>3598</v>
      </c>
      <c r="C902" s="59">
        <v>0</v>
      </c>
      <c r="D902" s="59" t="s">
        <v>1068</v>
      </c>
      <c r="E902" s="139" t="s">
        <v>1069</v>
      </c>
      <c r="F902" s="59" t="s">
        <v>3599</v>
      </c>
      <c r="G902" s="139" t="s">
        <v>3600</v>
      </c>
      <c r="H902" s="59" t="s">
        <v>3601</v>
      </c>
      <c r="I902" s="139" t="s">
        <v>3602</v>
      </c>
      <c r="J902" s="59"/>
      <c r="K902" s="139"/>
      <c r="L902" s="59"/>
      <c r="M902" s="59"/>
    </row>
    <row r="903" spans="1:13" s="146" customFormat="1" ht="11.25" customHeight="1">
      <c r="A903" s="59" t="s">
        <v>3603</v>
      </c>
      <c r="B903" s="59" t="s">
        <v>3604</v>
      </c>
      <c r="C903" s="59"/>
      <c r="D903" s="59" t="s">
        <v>1074</v>
      </c>
      <c r="E903" s="59" t="s">
        <v>1075</v>
      </c>
      <c r="F903" s="59"/>
      <c r="G903" s="59"/>
      <c r="H903" s="59"/>
      <c r="I903" s="59"/>
      <c r="J903" s="59"/>
      <c r="K903" s="59"/>
      <c r="L903" s="59"/>
      <c r="M903" s="59"/>
    </row>
    <row r="904" spans="1:13" s="403" customFormat="1" ht="11.25" customHeight="1">
      <c r="A904" s="59" t="s">
        <v>1988</v>
      </c>
      <c r="B904" s="139" t="s">
        <v>1989</v>
      </c>
      <c r="C904" s="59"/>
      <c r="D904" s="59" t="s">
        <v>1164</v>
      </c>
      <c r="E904" s="139" t="s">
        <v>1165</v>
      </c>
      <c r="F904" s="59" t="s">
        <v>1629</v>
      </c>
      <c r="G904" s="139" t="s">
        <v>3605</v>
      </c>
      <c r="H904" s="59" t="s">
        <v>3606</v>
      </c>
      <c r="I904" s="139" t="s">
        <v>3607</v>
      </c>
      <c r="J904" s="59" t="s">
        <v>3208</v>
      </c>
      <c r="K904" s="139" t="s">
        <v>3209</v>
      </c>
      <c r="L904" s="59"/>
      <c r="M904" s="59"/>
    </row>
    <row r="905" spans="1:13" s="146" customFormat="1" ht="11.25" customHeight="1">
      <c r="A905" s="59" t="s">
        <v>647</v>
      </c>
      <c r="B905" s="59" t="s">
        <v>3608</v>
      </c>
      <c r="C905" s="59"/>
      <c r="D905" s="59" t="s">
        <v>708</v>
      </c>
      <c r="E905" s="59" t="s">
        <v>2995</v>
      </c>
      <c r="F905" s="59" t="s">
        <v>2849</v>
      </c>
      <c r="G905" s="59" t="s">
        <v>3609</v>
      </c>
      <c r="H905" s="59"/>
      <c r="I905" s="59"/>
      <c r="J905" s="59"/>
      <c r="K905" s="59"/>
      <c r="L905" s="59"/>
      <c r="M905" s="59"/>
    </row>
    <row r="906" spans="1:13" s="402" customFormat="1" ht="11.25" customHeight="1">
      <c r="A906" s="59" t="s">
        <v>3610</v>
      </c>
      <c r="B906" s="59" t="s">
        <v>3611</v>
      </c>
      <c r="C906" s="59"/>
      <c r="D906" s="59" t="s">
        <v>3279</v>
      </c>
      <c r="E906" s="59" t="s">
        <v>3280</v>
      </c>
      <c r="F906" s="59"/>
      <c r="G906" s="59"/>
      <c r="H906" s="59"/>
      <c r="I906" s="59"/>
      <c r="J906" s="59"/>
      <c r="K906" s="59"/>
      <c r="L906" s="59"/>
      <c r="M906" s="59"/>
    </row>
    <row r="907" spans="1:13" s="146" customFormat="1" ht="11.25" customHeight="1">
      <c r="A907" s="59" t="s">
        <v>3612</v>
      </c>
      <c r="B907" s="139" t="s">
        <v>3613</v>
      </c>
      <c r="C907" s="59"/>
      <c r="D907" s="59">
        <v>11021904</v>
      </c>
      <c r="E907" s="139" t="s">
        <v>3614</v>
      </c>
      <c r="F907" s="59"/>
      <c r="G907" s="139"/>
      <c r="H907" s="59"/>
      <c r="I907" s="139"/>
      <c r="J907" s="59"/>
      <c r="K907" s="139"/>
      <c r="L907" s="59"/>
      <c r="M907" s="59"/>
    </row>
    <row r="908" spans="1:13" s="146" customFormat="1" ht="11.25" customHeight="1">
      <c r="A908" s="59" t="s">
        <v>2483</v>
      </c>
      <c r="B908" s="59" t="s">
        <v>3615</v>
      </c>
      <c r="C908" s="59"/>
      <c r="D908" s="59" t="s">
        <v>1307</v>
      </c>
      <c r="E908" s="59" t="s">
        <v>1308</v>
      </c>
      <c r="F908" s="59"/>
      <c r="G908" s="59"/>
      <c r="H908" s="59"/>
      <c r="I908" s="59"/>
      <c r="J908" s="59"/>
      <c r="K908" s="59"/>
      <c r="L908" s="59"/>
      <c r="M908" s="59"/>
    </row>
    <row r="909" spans="1:13" s="146" customFormat="1" ht="11.25" customHeight="1">
      <c r="A909" s="59" t="s">
        <v>3616</v>
      </c>
      <c r="B909" s="139" t="s">
        <v>3617</v>
      </c>
      <c r="C909" s="59"/>
      <c r="D909" s="59" t="s">
        <v>3618</v>
      </c>
      <c r="E909" s="139" t="s">
        <v>3619</v>
      </c>
      <c r="F909" s="59" t="s">
        <v>3503</v>
      </c>
      <c r="G909" s="139" t="s">
        <v>3504</v>
      </c>
      <c r="H909" s="59"/>
      <c r="I909" s="139"/>
      <c r="J909" s="59"/>
      <c r="K909" s="139"/>
      <c r="L909" s="59"/>
      <c r="M909" s="59"/>
    </row>
    <row r="910" spans="1:13" s="146" customFormat="1" ht="11.25" customHeight="1">
      <c r="A910" s="59" t="s">
        <v>3620</v>
      </c>
      <c r="B910" s="59" t="s">
        <v>3621</v>
      </c>
      <c r="C910" s="59"/>
      <c r="D910" s="59" t="s">
        <v>1319</v>
      </c>
      <c r="E910" s="59" t="s">
        <v>3622</v>
      </c>
      <c r="F910" s="59"/>
      <c r="G910" s="59"/>
      <c r="H910" s="59"/>
      <c r="I910" s="59"/>
      <c r="J910" s="59"/>
      <c r="K910" s="59"/>
      <c r="L910" s="59"/>
      <c r="M910" s="59"/>
    </row>
    <row r="911" spans="1:13" s="146" customFormat="1" ht="11.25" customHeight="1">
      <c r="A911" s="59" t="s">
        <v>3623</v>
      </c>
      <c r="B911" s="59" t="s">
        <v>3624</v>
      </c>
      <c r="C911" s="59"/>
      <c r="D911" s="59" t="s">
        <v>3554</v>
      </c>
      <c r="E911" s="59" t="s">
        <v>3625</v>
      </c>
      <c r="F911" s="59"/>
      <c r="G911" s="59"/>
      <c r="H911" s="59"/>
      <c r="I911" s="59"/>
      <c r="J911" s="59"/>
      <c r="K911" s="59"/>
      <c r="L911" s="59"/>
      <c r="M911" s="59"/>
    </row>
    <row r="912" spans="1:13" s="149" customFormat="1" ht="11.25" customHeight="1">
      <c r="A912" s="59" t="s">
        <v>3491</v>
      </c>
      <c r="B912" s="139" t="s">
        <v>3492</v>
      </c>
      <c r="C912" s="59"/>
      <c r="D912" s="59" t="s">
        <v>3626</v>
      </c>
      <c r="E912" s="139" t="s">
        <v>3379</v>
      </c>
      <c r="F912" s="59"/>
      <c r="G912" s="139"/>
      <c r="H912" s="59"/>
      <c r="I912" s="139"/>
      <c r="J912" s="59"/>
      <c r="K912" s="139"/>
      <c r="L912" s="59"/>
      <c r="M912" s="59"/>
    </row>
    <row r="913" spans="1:13" s="146" customFormat="1" ht="11.25" customHeight="1">
      <c r="A913" s="59" t="s">
        <v>422</v>
      </c>
      <c r="B913" s="139" t="s">
        <v>423</v>
      </c>
      <c r="C913" s="59"/>
      <c r="D913" s="59" t="s">
        <v>418</v>
      </c>
      <c r="E913" s="139" t="s">
        <v>419</v>
      </c>
      <c r="F913" s="59"/>
      <c r="G913" s="139"/>
      <c r="H913" s="59"/>
      <c r="I913" s="139"/>
      <c r="J913" s="59"/>
      <c r="K913" s="139"/>
      <c r="L913" s="59"/>
      <c r="M913" s="59"/>
    </row>
    <row r="914" spans="1:13" s="146" customFormat="1" ht="11.25" customHeight="1">
      <c r="A914" s="59" t="s">
        <v>3627</v>
      </c>
      <c r="B914" s="59" t="s">
        <v>3628</v>
      </c>
      <c r="C914" s="59"/>
      <c r="D914" s="59" t="s">
        <v>3629</v>
      </c>
      <c r="E914" s="59" t="s">
        <v>3630</v>
      </c>
      <c r="F914" s="59" t="s">
        <v>3015</v>
      </c>
      <c r="G914" s="59" t="s">
        <v>3510</v>
      </c>
      <c r="H914" s="59"/>
      <c r="I914" s="59"/>
      <c r="J914" s="59"/>
      <c r="K914" s="59"/>
      <c r="L914" s="59"/>
      <c r="M914" s="59"/>
    </row>
    <row r="915" spans="1:13" s="404" customFormat="1" ht="11.25" customHeight="1">
      <c r="A915" s="138" t="s">
        <v>3631</v>
      </c>
      <c r="B915" s="138" t="s">
        <v>3632</v>
      </c>
      <c r="C915" s="142"/>
      <c r="D915" s="138" t="s">
        <v>3633</v>
      </c>
      <c r="E915" s="138" t="s">
        <v>3634</v>
      </c>
      <c r="F915" s="138"/>
      <c r="G915" s="138"/>
      <c r="H915" s="138"/>
      <c r="I915" s="138"/>
      <c r="J915" s="138"/>
      <c r="K915" s="138"/>
      <c r="L915" s="138"/>
      <c r="M915" s="142"/>
    </row>
    <row r="916" spans="1:13" s="294" customFormat="1" ht="11.25" customHeight="1">
      <c r="A916" s="59" t="s">
        <v>3635</v>
      </c>
      <c r="B916" s="139" t="s">
        <v>3636</v>
      </c>
      <c r="C916" s="59"/>
      <c r="D916" s="59" t="s">
        <v>1340</v>
      </c>
      <c r="E916" s="139" t="s">
        <v>1341</v>
      </c>
      <c r="F916" s="59" t="s">
        <v>1470</v>
      </c>
      <c r="G916" s="139" t="s">
        <v>1471</v>
      </c>
      <c r="H916" s="59"/>
      <c r="I916" s="139"/>
      <c r="J916" s="59"/>
      <c r="K916" s="139"/>
      <c r="L916" s="59"/>
      <c r="M916" s="59"/>
    </row>
    <row r="917" spans="1:13" s="146" customFormat="1" ht="11.25" customHeight="1">
      <c r="A917" s="59" t="s">
        <v>3637</v>
      </c>
      <c r="B917" s="139" t="s">
        <v>3638</v>
      </c>
      <c r="C917" s="59"/>
      <c r="D917" s="59" t="s">
        <v>2818</v>
      </c>
      <c r="E917" s="139" t="s">
        <v>2819</v>
      </c>
      <c r="F917" s="59" t="s">
        <v>541</v>
      </c>
      <c r="G917" s="139" t="s">
        <v>542</v>
      </c>
      <c r="H917" s="59"/>
      <c r="I917" s="139"/>
      <c r="J917" s="59"/>
      <c r="K917" s="139"/>
      <c r="L917" s="59"/>
      <c r="M917" s="59"/>
    </row>
    <row r="918" spans="1:13" s="146" customFormat="1" ht="11.25" customHeight="1">
      <c r="A918" s="59" t="s">
        <v>3639</v>
      </c>
      <c r="B918" s="59" t="s">
        <v>3640</v>
      </c>
      <c r="C918" s="59"/>
      <c r="D918" s="59" t="s">
        <v>2917</v>
      </c>
      <c r="E918" s="59" t="s">
        <v>2918</v>
      </c>
      <c r="F918" s="59"/>
      <c r="G918" s="59"/>
      <c r="H918" s="59"/>
      <c r="I918" s="59"/>
      <c r="J918" s="59"/>
      <c r="K918" s="59"/>
      <c r="L918" s="59"/>
      <c r="M918" s="59"/>
    </row>
    <row r="919" spans="1:13" s="146" customFormat="1" ht="11.25" customHeight="1">
      <c r="A919" s="59" t="s">
        <v>3641</v>
      </c>
      <c r="B919" s="59" t="s">
        <v>3642</v>
      </c>
      <c r="C919" s="59"/>
      <c r="D919" s="59" t="s">
        <v>3518</v>
      </c>
      <c r="E919" s="59" t="s">
        <v>3519</v>
      </c>
      <c r="F919" s="59"/>
      <c r="G919" s="59"/>
      <c r="H919" s="59"/>
      <c r="I919" s="59"/>
      <c r="J919" s="59"/>
      <c r="K919" s="59"/>
      <c r="L919" s="59"/>
      <c r="M919" s="59"/>
    </row>
    <row r="920" spans="1:13" s="146" customFormat="1" ht="11.25" customHeight="1">
      <c r="A920" s="59" t="s">
        <v>3643</v>
      </c>
      <c r="B920" s="59" t="s">
        <v>3644</v>
      </c>
      <c r="C920" s="59"/>
      <c r="D920" s="59" t="s">
        <v>3386</v>
      </c>
      <c r="E920" s="59" t="s">
        <v>3387</v>
      </c>
      <c r="F920" s="59"/>
      <c r="G920" s="59"/>
      <c r="H920" s="59"/>
      <c r="I920" s="59"/>
      <c r="J920" s="59"/>
      <c r="K920" s="59"/>
      <c r="L920" s="59"/>
      <c r="M920" s="59"/>
    </row>
    <row r="921" spans="1:13" s="146" customFormat="1" ht="11.25" customHeight="1">
      <c r="A921" s="59" t="s">
        <v>3645</v>
      </c>
      <c r="B921" s="139" t="s">
        <v>3646</v>
      </c>
      <c r="C921" s="59"/>
      <c r="D921" s="59" t="s">
        <v>1327</v>
      </c>
      <c r="E921" s="139" t="s">
        <v>1328</v>
      </c>
      <c r="F921" s="59" t="s">
        <v>1368</v>
      </c>
      <c r="G921" s="139" t="s">
        <v>1369</v>
      </c>
      <c r="H921" s="59"/>
      <c r="I921" s="139"/>
      <c r="J921" s="59"/>
      <c r="K921" s="139"/>
      <c r="L921" s="59"/>
      <c r="M921" s="59"/>
    </row>
    <row r="922" spans="1:13" s="402" customFormat="1" ht="11.25" customHeight="1">
      <c r="A922" s="59" t="s">
        <v>3647</v>
      </c>
      <c r="B922" s="59" t="s">
        <v>3648</v>
      </c>
      <c r="C922" s="59"/>
      <c r="D922" s="59" t="s">
        <v>3620</v>
      </c>
      <c r="E922" s="59" t="s">
        <v>3621</v>
      </c>
      <c r="F922" s="59"/>
      <c r="G922" s="59"/>
      <c r="H922" s="59"/>
      <c r="I922" s="59"/>
      <c r="J922" s="59"/>
      <c r="K922" s="59"/>
      <c r="L922" s="59"/>
      <c r="M922" s="59"/>
    </row>
    <row r="923" spans="1:13" s="146" customFormat="1" ht="11.25" customHeight="1">
      <c r="A923" s="59" t="s">
        <v>1108</v>
      </c>
      <c r="B923" s="59" t="s">
        <v>1109</v>
      </c>
      <c r="C923" s="59"/>
      <c r="D923" s="59" t="s">
        <v>1405</v>
      </c>
      <c r="E923" s="59" t="s">
        <v>1406</v>
      </c>
      <c r="F923" s="59" t="s">
        <v>1431</v>
      </c>
      <c r="G923" s="59" t="s">
        <v>1432</v>
      </c>
      <c r="H923" s="59" t="s">
        <v>1424</v>
      </c>
      <c r="I923" s="59" t="s">
        <v>1425</v>
      </c>
      <c r="J923" s="59" t="s">
        <v>1364</v>
      </c>
      <c r="K923" s="59" t="s">
        <v>1365</v>
      </c>
      <c r="L923" s="59" t="s">
        <v>1366</v>
      </c>
      <c r="M923" s="59"/>
    </row>
    <row r="924" spans="1:13" s="146" customFormat="1" ht="11.25" customHeight="1">
      <c r="A924" s="59" t="s">
        <v>3311</v>
      </c>
      <c r="B924" s="59" t="s">
        <v>3649</v>
      </c>
      <c r="C924" s="59"/>
      <c r="D924" s="59" t="s">
        <v>1319</v>
      </c>
      <c r="E924" s="59" t="s">
        <v>1320</v>
      </c>
      <c r="F924" s="59" t="s">
        <v>3650</v>
      </c>
      <c r="G924" s="59" t="s">
        <v>3651</v>
      </c>
      <c r="H924" s="59"/>
      <c r="I924" s="59"/>
      <c r="J924" s="59"/>
      <c r="K924" s="59"/>
      <c r="L924" s="59"/>
      <c r="M924" s="59"/>
    </row>
    <row r="925" spans="1:13" s="146" customFormat="1" ht="11.25" customHeight="1">
      <c r="A925" s="59" t="s">
        <v>1277</v>
      </c>
      <c r="B925" s="59" t="s">
        <v>1278</v>
      </c>
      <c r="C925" s="59"/>
      <c r="D925" s="59" t="s">
        <v>725</v>
      </c>
      <c r="E925" s="59" t="s">
        <v>726</v>
      </c>
      <c r="F925" s="59" t="s">
        <v>469</v>
      </c>
      <c r="G925" s="59" t="s">
        <v>470</v>
      </c>
      <c r="H925" s="59" t="s">
        <v>1074</v>
      </c>
      <c r="I925" s="59" t="s">
        <v>1075</v>
      </c>
      <c r="J925" s="59" t="s">
        <v>3652</v>
      </c>
      <c r="K925" s="59" t="s">
        <v>3653</v>
      </c>
      <c r="L925" s="59" t="s">
        <v>3654</v>
      </c>
      <c r="M925" s="59"/>
    </row>
    <row r="926" spans="1:13" s="146" customFormat="1" ht="11.25" customHeight="1">
      <c r="A926" s="59" t="s">
        <v>3655</v>
      </c>
      <c r="B926" s="59" t="s">
        <v>3656</v>
      </c>
      <c r="C926" s="59">
        <v>16.5</v>
      </c>
      <c r="D926" s="59" t="s">
        <v>17</v>
      </c>
      <c r="E926" s="59" t="s">
        <v>1925</v>
      </c>
      <c r="F926" s="59" t="s">
        <v>395</v>
      </c>
      <c r="G926" s="59" t="s">
        <v>396</v>
      </c>
      <c r="H926" s="59" t="s">
        <v>3530</v>
      </c>
      <c r="I926" s="59" t="s">
        <v>3531</v>
      </c>
      <c r="J926" s="59" t="s">
        <v>1476</v>
      </c>
      <c r="K926" s="59" t="s">
        <v>1477</v>
      </c>
      <c r="L926" s="59"/>
      <c r="M926" s="59" t="s">
        <v>1546</v>
      </c>
    </row>
    <row r="927" spans="1:13" s="146" customFormat="1" ht="11.25" customHeight="1">
      <c r="A927" s="59" t="s">
        <v>3657</v>
      </c>
      <c r="B927" s="59" t="s">
        <v>3658</v>
      </c>
      <c r="C927" s="59"/>
      <c r="D927" s="59" t="s">
        <v>17</v>
      </c>
      <c r="E927" s="59" t="s">
        <v>1925</v>
      </c>
      <c r="F927" s="59" t="s">
        <v>383</v>
      </c>
      <c r="G927" s="59" t="s">
        <v>1640</v>
      </c>
      <c r="H927" s="59" t="s">
        <v>2673</v>
      </c>
      <c r="I927" s="59" t="s">
        <v>2674</v>
      </c>
      <c r="J927" s="59" t="s">
        <v>3659</v>
      </c>
      <c r="K927" s="59" t="s">
        <v>3660</v>
      </c>
      <c r="L927" s="59"/>
      <c r="M927" s="59" t="s">
        <v>831</v>
      </c>
    </row>
    <row r="928" spans="1:13" s="146" customFormat="1" ht="11.25" customHeight="1">
      <c r="A928" s="59" t="s">
        <v>305</v>
      </c>
      <c r="B928" s="139" t="s">
        <v>306</v>
      </c>
      <c r="C928" s="59">
        <v>0</v>
      </c>
      <c r="D928" s="59" t="s">
        <v>2740</v>
      </c>
      <c r="E928" s="139" t="s">
        <v>3661</v>
      </c>
      <c r="F928" s="59" t="s">
        <v>2652</v>
      </c>
      <c r="G928" s="139" t="s">
        <v>3662</v>
      </c>
      <c r="H928" s="59" t="s">
        <v>2743</v>
      </c>
      <c r="I928" s="139" t="s">
        <v>3663</v>
      </c>
      <c r="J928" s="59"/>
      <c r="K928" s="139"/>
      <c r="L928" s="59"/>
      <c r="M928" s="59"/>
    </row>
    <row r="929" spans="1:13" s="146" customFormat="1" ht="11.25" customHeight="1">
      <c r="A929" s="138" t="s">
        <v>3664</v>
      </c>
      <c r="B929" s="141" t="s">
        <v>3665</v>
      </c>
      <c r="C929" s="142"/>
      <c r="D929" s="141" t="s">
        <v>3666</v>
      </c>
      <c r="E929" s="141" t="s">
        <v>3667</v>
      </c>
      <c r="F929" s="141" t="s">
        <v>416</v>
      </c>
      <c r="G929" s="141" t="s">
        <v>417</v>
      </c>
      <c r="H929" s="138"/>
      <c r="I929" s="138"/>
      <c r="J929" s="138"/>
      <c r="K929" s="138"/>
      <c r="L929" s="138"/>
      <c r="M929" s="138"/>
    </row>
    <row r="930" spans="1:13" s="146" customFormat="1" ht="11.25" customHeight="1">
      <c r="A930" s="59" t="s">
        <v>303</v>
      </c>
      <c r="B930" s="139" t="s">
        <v>304</v>
      </c>
      <c r="C930" s="59">
        <v>0</v>
      </c>
      <c r="D930" s="59" t="s">
        <v>3631</v>
      </c>
      <c r="E930" s="139" t="s">
        <v>3632</v>
      </c>
      <c r="F930" s="59" t="s">
        <v>691</v>
      </c>
      <c r="G930" s="139"/>
      <c r="H930" s="59"/>
      <c r="I930" s="139"/>
      <c r="J930" s="59"/>
      <c r="K930" s="139"/>
      <c r="L930" s="59">
        <v>21</v>
      </c>
      <c r="M930" s="59"/>
    </row>
    <row r="931" spans="1:13" s="146" customFormat="1" ht="11.25" customHeight="1">
      <c r="A931" s="59" t="s">
        <v>1884</v>
      </c>
      <c r="B931" s="139" t="s">
        <v>3668</v>
      </c>
      <c r="C931" s="59"/>
      <c r="D931" s="59" t="s">
        <v>767</v>
      </c>
      <c r="E931" s="139" t="s">
        <v>768</v>
      </c>
      <c r="F931" s="59"/>
      <c r="G931" s="139"/>
      <c r="H931" s="59"/>
      <c r="I931" s="139"/>
      <c r="J931" s="59"/>
      <c r="K931" s="139"/>
      <c r="L931" s="59"/>
      <c r="M931" s="59"/>
    </row>
    <row r="932" spans="1:13" s="146" customFormat="1" ht="11.25" customHeight="1">
      <c r="A932" s="59" t="s">
        <v>3669</v>
      </c>
      <c r="B932" s="59" t="s">
        <v>3670</v>
      </c>
      <c r="C932" s="59"/>
      <c r="D932" s="59" t="s">
        <v>767</v>
      </c>
      <c r="E932" s="59" t="s">
        <v>768</v>
      </c>
      <c r="F932" s="59" t="s">
        <v>767</v>
      </c>
      <c r="G932" s="59" t="s">
        <v>768</v>
      </c>
      <c r="H932" s="59"/>
      <c r="I932" s="59"/>
      <c r="J932" s="59"/>
      <c r="K932" s="59"/>
      <c r="L932" s="59"/>
      <c r="M932" s="59"/>
    </row>
    <row r="933" spans="1:13" s="146" customFormat="1" ht="11.25" customHeight="1">
      <c r="A933" s="59" t="s">
        <v>762</v>
      </c>
      <c r="B933" s="59" t="s">
        <v>763</v>
      </c>
      <c r="C933" s="59"/>
      <c r="D933" s="59" t="s">
        <v>767</v>
      </c>
      <c r="E933" s="59" t="s">
        <v>768</v>
      </c>
      <c r="F933" s="59" t="s">
        <v>2790</v>
      </c>
      <c r="G933" s="59" t="s">
        <v>3671</v>
      </c>
      <c r="H933" s="59" t="s">
        <v>2792</v>
      </c>
      <c r="I933" s="59" t="s">
        <v>2883</v>
      </c>
      <c r="J933" s="59"/>
      <c r="K933" s="59"/>
      <c r="L933" s="59"/>
      <c r="M933" s="59"/>
    </row>
    <row r="934" spans="1:13" s="146" customFormat="1" ht="11.25" customHeight="1">
      <c r="A934" s="59" t="s">
        <v>3672</v>
      </c>
      <c r="B934" s="59" t="s">
        <v>3673</v>
      </c>
      <c r="C934" s="59"/>
      <c r="D934" s="59" t="s">
        <v>1072</v>
      </c>
      <c r="E934" s="59" t="s">
        <v>1073</v>
      </c>
      <c r="F934" s="59" t="s">
        <v>3603</v>
      </c>
      <c r="G934" s="59" t="s">
        <v>3604</v>
      </c>
      <c r="H934" s="59"/>
      <c r="I934" s="59"/>
      <c r="J934" s="59"/>
      <c r="K934" s="59"/>
      <c r="L934" s="59"/>
      <c r="M934" s="59"/>
    </row>
    <row r="935" spans="1:13" s="146" customFormat="1" ht="11.25" customHeight="1">
      <c r="A935" s="59" t="s">
        <v>3674</v>
      </c>
      <c r="B935" s="59" t="s">
        <v>3675</v>
      </c>
      <c r="C935" s="59"/>
      <c r="D935" s="59" t="s">
        <v>1072</v>
      </c>
      <c r="E935" s="59" t="s">
        <v>1073</v>
      </c>
      <c r="F935" s="59" t="s">
        <v>3603</v>
      </c>
      <c r="G935" s="59" t="s">
        <v>3604</v>
      </c>
      <c r="H935" s="59"/>
      <c r="I935" s="59"/>
      <c r="J935" s="59"/>
      <c r="K935" s="59"/>
      <c r="L935" s="59"/>
      <c r="M935" s="59"/>
    </row>
    <row r="936" spans="1:13" s="281" customFormat="1" ht="11.25" customHeight="1">
      <c r="A936" s="59" t="s">
        <v>3676</v>
      </c>
      <c r="B936" s="59" t="s">
        <v>3677</v>
      </c>
      <c r="C936" s="59"/>
      <c r="D936" s="59" t="s">
        <v>1072</v>
      </c>
      <c r="E936" s="59" t="s">
        <v>1073</v>
      </c>
      <c r="F936" s="59" t="s">
        <v>3603</v>
      </c>
      <c r="G936" s="59" t="s">
        <v>3604</v>
      </c>
      <c r="H936" s="59"/>
      <c r="I936" s="59"/>
      <c r="J936" s="59"/>
      <c r="K936" s="59"/>
      <c r="L936" s="59"/>
      <c r="M936" s="59"/>
    </row>
    <row r="937" spans="1:13" s="146" customFormat="1" ht="11.25" customHeight="1">
      <c r="A937" s="59" t="s">
        <v>1897</v>
      </c>
      <c r="B937" s="59" t="s">
        <v>3678</v>
      </c>
      <c r="C937" s="59"/>
      <c r="D937" s="59" t="s">
        <v>1218</v>
      </c>
      <c r="E937" s="59" t="s">
        <v>1219</v>
      </c>
      <c r="F937" s="59"/>
      <c r="G937" s="59"/>
      <c r="H937" s="59"/>
      <c r="I937" s="59"/>
      <c r="J937" s="59"/>
      <c r="K937" s="59"/>
      <c r="L937" s="59"/>
      <c r="M937" s="59"/>
    </row>
    <row r="938" spans="1:13" s="146" customFormat="1" ht="11.25" customHeight="1">
      <c r="A938" s="59" t="s">
        <v>3679</v>
      </c>
      <c r="B938" s="59" t="s">
        <v>3680</v>
      </c>
      <c r="C938" s="59"/>
      <c r="D938" s="59" t="s">
        <v>2818</v>
      </c>
      <c r="E938" s="59" t="s">
        <v>2819</v>
      </c>
      <c r="F938" s="59"/>
      <c r="G938" s="59"/>
      <c r="H938" s="59"/>
      <c r="I938" s="59"/>
      <c r="J938" s="59"/>
      <c r="K938" s="59"/>
      <c r="L938" s="59"/>
      <c r="M938" s="59"/>
    </row>
    <row r="939" spans="1:13" s="154" customFormat="1" ht="11.25" customHeight="1">
      <c r="A939" s="143" t="s">
        <v>990</v>
      </c>
      <c r="B939" s="144" t="s">
        <v>1157</v>
      </c>
      <c r="C939" s="143">
        <v>12.9</v>
      </c>
      <c r="D939" s="143" t="s">
        <v>547</v>
      </c>
      <c r="E939" s="144" t="s">
        <v>548</v>
      </c>
      <c r="F939" s="143" t="s">
        <v>439</v>
      </c>
      <c r="G939" s="144" t="s">
        <v>440</v>
      </c>
      <c r="H939" s="143" t="s">
        <v>478</v>
      </c>
      <c r="I939" s="144" t="s">
        <v>479</v>
      </c>
      <c r="J939" s="143" t="s">
        <v>658</v>
      </c>
      <c r="K939" s="144" t="s">
        <v>766</v>
      </c>
      <c r="L939" s="143" t="s">
        <v>3681</v>
      </c>
      <c r="M939" s="143" t="s">
        <v>831</v>
      </c>
    </row>
    <row r="940" spans="1:13" s="146" customFormat="1" ht="11.25" customHeight="1">
      <c r="A940" s="623" t="s">
        <v>3682</v>
      </c>
      <c r="B940" s="620" t="s">
        <v>3683</v>
      </c>
      <c r="C940" s="620"/>
      <c r="D940" s="620" t="s">
        <v>990</v>
      </c>
      <c r="E940" s="620" t="s">
        <v>1157</v>
      </c>
      <c r="F940" s="620" t="s">
        <v>483</v>
      </c>
      <c r="G940" s="620" t="s">
        <v>484</v>
      </c>
      <c r="H940" s="620" t="s">
        <v>736</v>
      </c>
      <c r="I940" s="620" t="s">
        <v>785</v>
      </c>
      <c r="J940" s="621" t="s">
        <v>737</v>
      </c>
      <c r="K940" s="620" t="s">
        <v>3684</v>
      </c>
      <c r="L940" s="621" t="s">
        <v>3484</v>
      </c>
      <c r="M940" s="620" t="s">
        <v>692</v>
      </c>
    </row>
    <row r="941" spans="1:13" s="146" customFormat="1" ht="11.25" customHeight="1">
      <c r="A941" s="623" t="s">
        <v>3685</v>
      </c>
      <c r="B941" s="620" t="s">
        <v>3686</v>
      </c>
      <c r="C941" s="620"/>
      <c r="D941" s="620" t="s">
        <v>990</v>
      </c>
      <c r="E941" s="620" t="s">
        <v>1157</v>
      </c>
      <c r="F941" s="620" t="s">
        <v>276</v>
      </c>
      <c r="G941" s="620" t="s">
        <v>1800</v>
      </c>
      <c r="H941" s="620" t="s">
        <v>483</v>
      </c>
      <c r="I941" s="620" t="s">
        <v>484</v>
      </c>
      <c r="J941" s="620" t="s">
        <v>18</v>
      </c>
      <c r="K941" s="620" t="s">
        <v>854</v>
      </c>
      <c r="L941" s="620"/>
      <c r="M941" s="620" t="s">
        <v>692</v>
      </c>
    </row>
    <row r="942" spans="1:13" s="402" customFormat="1" ht="11.25" customHeight="1">
      <c r="A942" s="623" t="s">
        <v>3687</v>
      </c>
      <c r="B942" s="620" t="s">
        <v>3688</v>
      </c>
      <c r="C942" s="620"/>
      <c r="D942" s="620" t="s">
        <v>990</v>
      </c>
      <c r="E942" s="620" t="s">
        <v>1157</v>
      </c>
      <c r="F942" s="620" t="s">
        <v>276</v>
      </c>
      <c r="G942" s="620" t="s">
        <v>1800</v>
      </c>
      <c r="H942" s="620" t="s">
        <v>483</v>
      </c>
      <c r="I942" s="620" t="s">
        <v>484</v>
      </c>
      <c r="J942" s="620" t="s">
        <v>18</v>
      </c>
      <c r="K942" s="620" t="s">
        <v>854</v>
      </c>
      <c r="L942" s="620"/>
      <c r="M942" s="620" t="s">
        <v>692</v>
      </c>
    </row>
    <row r="943" spans="1:13" s="146" customFormat="1" ht="11.25" customHeight="1">
      <c r="A943" s="143" t="s">
        <v>3314</v>
      </c>
      <c r="B943" s="143" t="s">
        <v>3315</v>
      </c>
      <c r="C943" s="143"/>
      <c r="D943" s="143" t="s">
        <v>2934</v>
      </c>
      <c r="E943" s="143" t="s">
        <v>2935</v>
      </c>
      <c r="F943" s="143" t="s">
        <v>2281</v>
      </c>
      <c r="G943" s="143" t="s">
        <v>2390</v>
      </c>
      <c r="H943" s="143" t="s">
        <v>3253</v>
      </c>
      <c r="I943" s="143" t="s">
        <v>3689</v>
      </c>
      <c r="J943" s="143"/>
      <c r="K943" s="143"/>
      <c r="L943" s="143"/>
      <c r="M943" s="143" t="s">
        <v>3690</v>
      </c>
    </row>
    <row r="944" spans="1:13" s="146" customFormat="1" ht="11.25" customHeight="1">
      <c r="A944" s="59" t="s">
        <v>3321</v>
      </c>
      <c r="B944" s="139" t="s">
        <v>3322</v>
      </c>
      <c r="C944" s="59"/>
      <c r="D944" s="59" t="s">
        <v>3027</v>
      </c>
      <c r="E944" s="139" t="s">
        <v>3691</v>
      </c>
      <c r="F944" s="59"/>
      <c r="G944" s="139"/>
      <c r="H944" s="59"/>
      <c r="I944" s="139"/>
      <c r="J944" s="59"/>
      <c r="K944" s="139"/>
      <c r="L944" s="59"/>
      <c r="M944" s="59"/>
    </row>
    <row r="945" spans="1:13" s="146" customFormat="1" ht="11.25" customHeight="1">
      <c r="A945" s="138" t="s">
        <v>3692</v>
      </c>
      <c r="B945" s="141" t="s">
        <v>3693</v>
      </c>
      <c r="C945" s="142"/>
      <c r="D945" s="138">
        <v>246811</v>
      </c>
      <c r="E945" s="138"/>
      <c r="F945" s="138"/>
      <c r="G945" s="138"/>
      <c r="H945" s="138"/>
      <c r="I945" s="138"/>
      <c r="J945" s="138"/>
      <c r="K945" s="138"/>
      <c r="L945" s="138"/>
      <c r="M945" s="138"/>
    </row>
    <row r="946" spans="1:13" s="277" customFormat="1" ht="11.25" customHeight="1">
      <c r="A946" s="138" t="s">
        <v>2119</v>
      </c>
      <c r="B946" s="141" t="s">
        <v>2120</v>
      </c>
      <c r="C946" s="142"/>
      <c r="D946" s="141" t="s">
        <v>3305</v>
      </c>
      <c r="E946" s="141" t="s">
        <v>3694</v>
      </c>
      <c r="F946" s="141" t="s">
        <v>2521</v>
      </c>
      <c r="G946" s="141" t="s">
        <v>2522</v>
      </c>
      <c r="H946" s="138"/>
      <c r="I946" s="138"/>
      <c r="J946" s="138"/>
      <c r="K946" s="138"/>
      <c r="L946" s="138"/>
      <c r="M946" s="138"/>
    </row>
    <row r="947" spans="1:13" s="146" customFormat="1" ht="11.25" customHeight="1">
      <c r="A947" s="138" t="s">
        <v>3546</v>
      </c>
      <c r="B947" s="138" t="s">
        <v>3547</v>
      </c>
      <c r="C947" s="142"/>
      <c r="D947" s="138" t="s">
        <v>578</v>
      </c>
      <c r="E947" s="138" t="s">
        <v>579</v>
      </c>
      <c r="F947" s="138"/>
      <c r="G947" s="138"/>
      <c r="H947" s="138"/>
      <c r="I947" s="138"/>
      <c r="J947" s="138"/>
      <c r="K947" s="138"/>
      <c r="L947" s="138"/>
      <c r="M947" s="142"/>
    </row>
    <row r="948" spans="1:13" s="146" customFormat="1" ht="11.25" customHeight="1">
      <c r="A948" s="59" t="s">
        <v>3695</v>
      </c>
      <c r="B948" s="139" t="s">
        <v>3696</v>
      </c>
      <c r="C948" s="59"/>
      <c r="D948" s="59" t="s">
        <v>3629</v>
      </c>
      <c r="E948" s="139" t="s">
        <v>3630</v>
      </c>
      <c r="F948" s="59" t="s">
        <v>3015</v>
      </c>
      <c r="G948" s="139" t="s">
        <v>3510</v>
      </c>
      <c r="H948" s="59"/>
      <c r="I948" s="139"/>
      <c r="J948" s="59"/>
      <c r="K948" s="139"/>
      <c r="L948" s="59">
        <v>105</v>
      </c>
      <c r="M948" s="59"/>
    </row>
    <row r="949" spans="1:13" s="404" customFormat="1" ht="11.25" customHeight="1">
      <c r="A949" s="59" t="s">
        <v>3697</v>
      </c>
      <c r="B949" s="59" t="s">
        <v>3698</v>
      </c>
      <c r="C949" s="59"/>
      <c r="D949" s="59" t="s">
        <v>601</v>
      </c>
      <c r="E949" s="59" t="s">
        <v>3699</v>
      </c>
      <c r="F949" s="59"/>
      <c r="G949" s="59"/>
      <c r="H949" s="59"/>
      <c r="I949" s="59"/>
      <c r="J949" s="59"/>
      <c r="K949" s="59"/>
      <c r="L949" s="59"/>
      <c r="M949" s="59" t="s">
        <v>3700</v>
      </c>
    </row>
    <row r="950" spans="1:13" s="146" customFormat="1" ht="11.25" customHeight="1">
      <c r="A950" s="138" t="s">
        <v>3701</v>
      </c>
      <c r="B950" s="138" t="s">
        <v>3702</v>
      </c>
      <c r="C950" s="142"/>
      <c r="D950" s="138" t="s">
        <v>531</v>
      </c>
      <c r="E950" s="138" t="s">
        <v>532</v>
      </c>
      <c r="F950" s="138" t="s">
        <v>397</v>
      </c>
      <c r="G950" s="138" t="s">
        <v>549</v>
      </c>
      <c r="H950" s="138" t="s">
        <v>1164</v>
      </c>
      <c r="I950" s="138" t="s">
        <v>1165</v>
      </c>
      <c r="J950" s="138" t="s">
        <v>1997</v>
      </c>
      <c r="K950" s="138" t="s">
        <v>3703</v>
      </c>
      <c r="L950" s="138"/>
      <c r="M950" s="142"/>
    </row>
    <row r="951" spans="1:13" s="146" customFormat="1" ht="11.25" customHeight="1">
      <c r="A951" s="138" t="s">
        <v>894</v>
      </c>
      <c r="B951" s="141" t="s">
        <v>3704</v>
      </c>
      <c r="C951" s="142"/>
      <c r="D951" s="141" t="s">
        <v>1912</v>
      </c>
      <c r="E951" s="141" t="s">
        <v>1913</v>
      </c>
      <c r="F951" s="141" t="s">
        <v>1090</v>
      </c>
      <c r="G951" s="141" t="s">
        <v>1091</v>
      </c>
      <c r="H951" s="141" t="s">
        <v>3705</v>
      </c>
      <c r="I951" s="141" t="s">
        <v>3706</v>
      </c>
      <c r="J951" s="138"/>
      <c r="K951" s="138"/>
      <c r="L951" s="138"/>
      <c r="M951" s="142"/>
    </row>
    <row r="952" spans="1:13" s="402" customFormat="1" ht="11.25" customHeight="1">
      <c r="A952" s="59" t="s">
        <v>397</v>
      </c>
      <c r="B952" s="139" t="s">
        <v>3707</v>
      </c>
      <c r="C952" s="59">
        <v>28.125</v>
      </c>
      <c r="D952" s="59" t="s">
        <v>708</v>
      </c>
      <c r="E952" s="139" t="s">
        <v>2739</v>
      </c>
      <c r="F952" s="59" t="s">
        <v>708</v>
      </c>
      <c r="G952" s="139" t="s">
        <v>2739</v>
      </c>
      <c r="H952" s="59" t="s">
        <v>2566</v>
      </c>
      <c r="I952" s="139" t="s">
        <v>3708</v>
      </c>
      <c r="J952" s="59" t="s">
        <v>387</v>
      </c>
      <c r="K952" s="139" t="s">
        <v>3709</v>
      </c>
      <c r="L952" s="59" t="s">
        <v>3275</v>
      </c>
      <c r="M952" s="59"/>
    </row>
    <row r="953" spans="1:13" s="169" customFormat="1" ht="11.25" customHeight="1">
      <c r="A953" s="59" t="s">
        <v>3710</v>
      </c>
      <c r="B953" s="139" t="s">
        <v>3711</v>
      </c>
      <c r="C953" s="59"/>
      <c r="D953" s="59">
        <v>10072424</v>
      </c>
      <c r="E953" s="139" t="s">
        <v>3712</v>
      </c>
      <c r="F953" s="59"/>
      <c r="G953" s="139"/>
      <c r="H953" s="59"/>
      <c r="I953" s="139"/>
      <c r="J953" s="59"/>
      <c r="K953" s="139"/>
      <c r="L953" s="59"/>
      <c r="M953" s="59"/>
    </row>
    <row r="954" spans="1:13" s="146" customFormat="1" ht="11.25" customHeight="1">
      <c r="A954" s="59" t="s">
        <v>3518</v>
      </c>
      <c r="B954" s="139" t="s">
        <v>3713</v>
      </c>
      <c r="C954" s="59">
        <v>0</v>
      </c>
      <c r="D954" s="59" t="s">
        <v>3616</v>
      </c>
      <c r="E954" s="139" t="s">
        <v>3714</v>
      </c>
      <c r="F954" s="59" t="s">
        <v>3654</v>
      </c>
      <c r="G954" s="139" t="s">
        <v>3715</v>
      </c>
      <c r="H954" s="59" t="s">
        <v>3716</v>
      </c>
      <c r="I954" s="139" t="s">
        <v>3717</v>
      </c>
      <c r="J954" s="59" t="s">
        <v>3718</v>
      </c>
      <c r="K954" s="139" t="s">
        <v>3719</v>
      </c>
      <c r="L954" s="59"/>
      <c r="M954" s="59"/>
    </row>
    <row r="955" spans="1:13" s="146" customFormat="1" ht="11.25" customHeight="1">
      <c r="A955" s="59" t="s">
        <v>3720</v>
      </c>
      <c r="B955" s="139" t="s">
        <v>3721</v>
      </c>
      <c r="C955" s="59"/>
      <c r="D955" s="59" t="s">
        <v>3536</v>
      </c>
      <c r="E955" s="139" t="s">
        <v>3537</v>
      </c>
      <c r="F955" s="59"/>
      <c r="G955" s="139"/>
      <c r="H955" s="59"/>
      <c r="I955" s="139"/>
      <c r="J955" s="59"/>
      <c r="K955" s="139"/>
      <c r="L955" s="59"/>
      <c r="M955" s="59"/>
    </row>
    <row r="956" spans="1:13" s="146" customFormat="1" ht="11.25" customHeight="1">
      <c r="A956" s="59" t="s">
        <v>3722</v>
      </c>
      <c r="B956" s="139" t="s">
        <v>3723</v>
      </c>
      <c r="C956" s="59"/>
      <c r="D956" s="59" t="s">
        <v>3480</v>
      </c>
      <c r="E956" s="139" t="s">
        <v>3481</v>
      </c>
      <c r="F956" s="59"/>
      <c r="G956" s="139"/>
      <c r="H956" s="59"/>
      <c r="I956" s="139"/>
      <c r="J956" s="59"/>
      <c r="K956" s="139"/>
      <c r="L956" s="59"/>
      <c r="M956" s="59"/>
    </row>
    <row r="957" spans="1:13" s="146" customFormat="1" ht="11.25" customHeight="1">
      <c r="A957" s="59" t="s">
        <v>3724</v>
      </c>
      <c r="B957" s="59" t="s">
        <v>3725</v>
      </c>
      <c r="C957" s="59"/>
      <c r="D957" s="59" t="s">
        <v>3726</v>
      </c>
      <c r="E957" s="59" t="s">
        <v>3727</v>
      </c>
      <c r="F957" s="59"/>
      <c r="G957" s="59"/>
      <c r="H957" s="59"/>
      <c r="I957" s="59"/>
      <c r="J957" s="59"/>
      <c r="K957" s="59"/>
      <c r="L957" s="59"/>
      <c r="M957" s="59"/>
    </row>
    <row r="958" spans="1:13" s="146" customFormat="1" ht="11.25" customHeight="1">
      <c r="A958" s="59" t="s">
        <v>3277</v>
      </c>
      <c r="B958" s="139" t="s">
        <v>3278</v>
      </c>
      <c r="C958" s="59"/>
      <c r="D958" s="59" t="s">
        <v>3279</v>
      </c>
      <c r="E958" s="139" t="s">
        <v>3280</v>
      </c>
      <c r="F958" s="59" t="s">
        <v>3279</v>
      </c>
      <c r="G958" s="139" t="s">
        <v>3280</v>
      </c>
      <c r="H958" s="59"/>
      <c r="I958" s="139"/>
      <c r="J958" s="59"/>
      <c r="K958" s="139"/>
      <c r="L958" s="59"/>
      <c r="M958" s="59"/>
    </row>
    <row r="959" spans="1:13" s="404" customFormat="1" ht="11.25" customHeight="1">
      <c r="A959" s="59" t="s">
        <v>842</v>
      </c>
      <c r="B959" s="139" t="s">
        <v>3728</v>
      </c>
      <c r="C959" s="59">
        <v>9.6999999999999993</v>
      </c>
      <c r="D959" s="59" t="s">
        <v>397</v>
      </c>
      <c r="E959" s="139" t="s">
        <v>3707</v>
      </c>
      <c r="F959" s="59" t="s">
        <v>1164</v>
      </c>
      <c r="G959" s="139" t="s">
        <v>1165</v>
      </c>
      <c r="H959" s="59" t="s">
        <v>790</v>
      </c>
      <c r="I959" s="139" t="s">
        <v>1955</v>
      </c>
      <c r="J959" s="59" t="s">
        <v>1868</v>
      </c>
      <c r="K959" s="139" t="s">
        <v>1944</v>
      </c>
      <c r="L959" s="59"/>
      <c r="M959" s="59"/>
    </row>
    <row r="960" spans="1:13" s="146" customFormat="1" ht="11.25" customHeight="1">
      <c r="A960" s="59" t="s">
        <v>3729</v>
      </c>
      <c r="B960" s="139" t="s">
        <v>3730</v>
      </c>
      <c r="C960" s="59"/>
      <c r="D960" s="59" t="s">
        <v>3731</v>
      </c>
      <c r="E960" s="139" t="s">
        <v>3732</v>
      </c>
      <c r="F960" s="59"/>
      <c r="G960" s="139"/>
      <c r="H960" s="59"/>
      <c r="I960" s="139"/>
      <c r="J960" s="59"/>
      <c r="K960" s="139"/>
      <c r="L960" s="59"/>
      <c r="M960" s="59"/>
    </row>
    <row r="961" spans="1:13" s="403" customFormat="1" ht="11.25" customHeight="1">
      <c r="A961" s="59" t="s">
        <v>3323</v>
      </c>
      <c r="B961" s="139" t="s">
        <v>3733</v>
      </c>
      <c r="C961" s="59">
        <v>0</v>
      </c>
      <c r="D961" s="59">
        <v>22</v>
      </c>
      <c r="E961" s="139" t="s">
        <v>580</v>
      </c>
      <c r="F961" s="59"/>
      <c r="G961" s="139"/>
      <c r="H961" s="59"/>
      <c r="I961" s="139"/>
      <c r="J961" s="59"/>
      <c r="K961" s="139"/>
      <c r="L961" s="59">
        <v>22</v>
      </c>
      <c r="M961" s="59"/>
    </row>
    <row r="962" spans="1:13" s="146" customFormat="1" ht="11.25" customHeight="1">
      <c r="A962" s="59" t="s">
        <v>3734</v>
      </c>
      <c r="B962" s="139" t="s">
        <v>3735</v>
      </c>
      <c r="C962" s="59"/>
      <c r="D962" s="59" t="s">
        <v>1035</v>
      </c>
      <c r="E962" s="139" t="s">
        <v>1036</v>
      </c>
      <c r="F962" s="59"/>
      <c r="G962" s="139"/>
      <c r="H962" s="59"/>
      <c r="I962" s="139"/>
      <c r="J962" s="59"/>
      <c r="K962" s="139"/>
      <c r="L962" s="59"/>
      <c r="M962" s="59"/>
    </row>
    <row r="963" spans="1:13" s="146" customFormat="1" ht="11.25" customHeight="1">
      <c r="A963" s="59" t="s">
        <v>3736</v>
      </c>
      <c r="B963" s="139" t="s">
        <v>3737</v>
      </c>
      <c r="C963" s="59">
        <v>0</v>
      </c>
      <c r="D963" s="59" t="s">
        <v>3738</v>
      </c>
      <c r="E963" s="139" t="s">
        <v>3739</v>
      </c>
      <c r="F963" s="59"/>
      <c r="G963" s="139"/>
      <c r="H963" s="59"/>
      <c r="I963" s="139"/>
      <c r="J963" s="59"/>
      <c r="K963" s="139"/>
      <c r="L963" s="59">
        <v>23</v>
      </c>
      <c r="M963" s="59"/>
    </row>
    <row r="964" spans="1:13" s="146" customFormat="1" ht="11.25" customHeight="1">
      <c r="A964" s="59" t="s">
        <v>3740</v>
      </c>
      <c r="B964" s="139" t="s">
        <v>3741</v>
      </c>
      <c r="C964" s="59"/>
      <c r="D964" s="59" t="s">
        <v>3720</v>
      </c>
      <c r="E964" s="139" t="s">
        <v>3721</v>
      </c>
      <c r="F964" s="59"/>
      <c r="G964" s="139"/>
      <c r="H964" s="59"/>
      <c r="I964" s="139"/>
      <c r="J964" s="59"/>
      <c r="K964" s="139"/>
      <c r="L964" s="59"/>
      <c r="M964" s="59"/>
    </row>
    <row r="965" spans="1:13" s="146" customFormat="1" ht="11.25" customHeight="1">
      <c r="A965" s="59" t="s">
        <v>3742</v>
      </c>
      <c r="B965" s="59" t="s">
        <v>3743</v>
      </c>
      <c r="C965" s="59"/>
      <c r="D965" s="59">
        <v>10030</v>
      </c>
      <c r="E965" s="59" t="s">
        <v>3420</v>
      </c>
      <c r="F965" s="59"/>
      <c r="G965" s="59"/>
      <c r="H965" s="59"/>
      <c r="I965" s="59"/>
      <c r="J965" s="59"/>
      <c r="K965" s="59"/>
      <c r="L965" s="59"/>
      <c r="M965" s="59"/>
    </row>
    <row r="966" spans="1:13" s="146" customFormat="1" ht="11.25" customHeight="1">
      <c r="A966" s="59" t="s">
        <v>3744</v>
      </c>
      <c r="B966" s="139" t="s">
        <v>3745</v>
      </c>
      <c r="C966" s="59"/>
      <c r="D966" s="59" t="s">
        <v>2551</v>
      </c>
      <c r="E966" s="139" t="s">
        <v>2552</v>
      </c>
      <c r="F966" s="59" t="s">
        <v>2115</v>
      </c>
      <c r="G966" s="139" t="s">
        <v>2116</v>
      </c>
      <c r="H966" s="59"/>
      <c r="I966" s="139"/>
      <c r="J966" s="59"/>
      <c r="K966" s="139"/>
      <c r="L966" s="59"/>
      <c r="M966" s="59"/>
    </row>
    <row r="967" spans="1:13" s="146" customFormat="1" ht="11.25" customHeight="1">
      <c r="A967" s="59" t="s">
        <v>3746</v>
      </c>
      <c r="B967" s="59" t="s">
        <v>3747</v>
      </c>
      <c r="C967" s="59"/>
      <c r="D967" s="59" t="s">
        <v>3748</v>
      </c>
      <c r="E967" s="59" t="s">
        <v>3749</v>
      </c>
      <c r="F967" s="59" t="s">
        <v>3750</v>
      </c>
      <c r="G967" s="59" t="s">
        <v>3751</v>
      </c>
      <c r="H967" s="59"/>
      <c r="I967" s="59"/>
      <c r="J967" s="59"/>
      <c r="K967" s="59"/>
      <c r="L967" s="59"/>
      <c r="M967" s="59"/>
    </row>
    <row r="968" spans="1:13" s="146" customFormat="1" ht="11.25" customHeight="1">
      <c r="A968" s="59" t="s">
        <v>3542</v>
      </c>
      <c r="B968" s="59" t="s">
        <v>3543</v>
      </c>
      <c r="C968" s="59"/>
      <c r="D968" s="59" t="s">
        <v>3311</v>
      </c>
      <c r="E968" s="59" t="s">
        <v>3649</v>
      </c>
      <c r="F968" s="59" t="s">
        <v>2142</v>
      </c>
      <c r="G968" s="59" t="s">
        <v>3752</v>
      </c>
      <c r="H968" s="59" t="s">
        <v>3378</v>
      </c>
      <c r="I968" s="59" t="s">
        <v>3753</v>
      </c>
      <c r="J968" s="59"/>
      <c r="K968" s="59"/>
      <c r="L968" s="59"/>
      <c r="M968" s="59"/>
    </row>
    <row r="969" spans="1:13" s="403" customFormat="1" ht="11.25" customHeight="1">
      <c r="A969" s="59" t="s">
        <v>1289</v>
      </c>
      <c r="B969" s="59" t="s">
        <v>1290</v>
      </c>
      <c r="C969" s="59"/>
      <c r="D969" s="59" t="s">
        <v>3493</v>
      </c>
      <c r="E969" s="59" t="s">
        <v>3754</v>
      </c>
      <c r="F969" s="59" t="s">
        <v>3755</v>
      </c>
      <c r="G969" s="59" t="s">
        <v>3756</v>
      </c>
      <c r="H969" s="59"/>
      <c r="I969" s="59"/>
      <c r="J969" s="59"/>
      <c r="K969" s="59"/>
      <c r="L969" s="59"/>
      <c r="M969" s="59"/>
    </row>
    <row r="970" spans="1:13" s="146" customFormat="1" ht="11.25" customHeight="1">
      <c r="A970" s="59" t="s">
        <v>1796</v>
      </c>
      <c r="B970" s="59" t="s">
        <v>1797</v>
      </c>
      <c r="C970" s="59"/>
      <c r="D970" s="59" t="s">
        <v>1317</v>
      </c>
      <c r="E970" s="59" t="s">
        <v>1474</v>
      </c>
      <c r="F970" s="59" t="s">
        <v>1319</v>
      </c>
      <c r="G970" s="59" t="s">
        <v>1320</v>
      </c>
      <c r="H970" s="59"/>
      <c r="I970" s="59"/>
      <c r="J970" s="59"/>
      <c r="K970" s="59"/>
      <c r="L970" s="59"/>
      <c r="M970" s="59"/>
    </row>
    <row r="971" spans="1:13" s="402" customFormat="1" ht="11.25" customHeight="1">
      <c r="A971" s="59" t="s">
        <v>344</v>
      </c>
      <c r="B971" s="59" t="s">
        <v>345</v>
      </c>
      <c r="C971" s="59"/>
      <c r="D971" s="59" t="s">
        <v>3599</v>
      </c>
      <c r="E971" s="59" t="s">
        <v>3600</v>
      </c>
      <c r="F971" s="59"/>
      <c r="G971" s="59"/>
      <c r="H971" s="59"/>
      <c r="I971" s="59"/>
      <c r="J971" s="59"/>
      <c r="K971" s="59"/>
      <c r="L971" s="59"/>
      <c r="M971" s="59"/>
    </row>
    <row r="972" spans="1:13" s="146" customFormat="1" ht="11.25" customHeight="1">
      <c r="A972" s="59" t="s">
        <v>3601</v>
      </c>
      <c r="B972" s="59" t="s">
        <v>3602</v>
      </c>
      <c r="C972" s="59"/>
      <c r="D972" s="59">
        <v>111</v>
      </c>
      <c r="E972" s="59" t="s">
        <v>454</v>
      </c>
      <c r="F972" s="59"/>
      <c r="G972" s="59"/>
      <c r="H972" s="59"/>
      <c r="I972" s="59"/>
      <c r="J972" s="59"/>
      <c r="K972" s="59"/>
      <c r="L972" s="59"/>
      <c r="M972" s="59"/>
    </row>
    <row r="973" spans="1:13" s="146" customFormat="1" ht="11.25" customHeight="1">
      <c r="A973" s="59" t="s">
        <v>1860</v>
      </c>
      <c r="B973" s="59" t="s">
        <v>1861</v>
      </c>
      <c r="C973" s="59"/>
      <c r="D973" s="59" t="s">
        <v>3757</v>
      </c>
      <c r="E973" s="59" t="s">
        <v>3758</v>
      </c>
      <c r="F973" s="59"/>
      <c r="G973" s="59"/>
      <c r="H973" s="59"/>
      <c r="I973" s="59"/>
      <c r="J973" s="59"/>
      <c r="K973" s="59"/>
      <c r="L973" s="59"/>
      <c r="M973" s="59"/>
    </row>
    <row r="974" spans="1:13" s="146" customFormat="1" ht="11.25" customHeight="1">
      <c r="A974" s="59" t="s">
        <v>3650</v>
      </c>
      <c r="B974" s="59" t="s">
        <v>3651</v>
      </c>
      <c r="C974" s="59"/>
      <c r="D974" s="59">
        <v>11021907</v>
      </c>
      <c r="E974" s="59" t="s">
        <v>580</v>
      </c>
      <c r="F974" s="59"/>
      <c r="G974" s="59"/>
      <c r="H974" s="59"/>
      <c r="I974" s="59"/>
      <c r="J974" s="59"/>
      <c r="K974" s="59"/>
      <c r="L974" s="59"/>
      <c r="M974" s="59"/>
    </row>
    <row r="975" spans="1:13" s="146" customFormat="1" ht="11.25" customHeight="1">
      <c r="A975" s="59" t="s">
        <v>1050</v>
      </c>
      <c r="B975" s="59" t="s">
        <v>1051</v>
      </c>
      <c r="C975" s="59"/>
      <c r="D975" s="59" t="s">
        <v>3759</v>
      </c>
      <c r="E975" s="59" t="s">
        <v>3760</v>
      </c>
      <c r="F975" s="59"/>
      <c r="G975" s="59"/>
      <c r="H975" s="59"/>
      <c r="I975" s="59"/>
      <c r="J975" s="59"/>
      <c r="K975" s="59"/>
      <c r="L975" s="59"/>
      <c r="M975" s="59"/>
    </row>
    <row r="976" spans="1:13" s="146" customFormat="1" ht="11.25" customHeight="1">
      <c r="A976" s="59" t="s">
        <v>1632</v>
      </c>
      <c r="B976" s="59" t="s">
        <v>1633</v>
      </c>
      <c r="C976" s="59"/>
      <c r="D976" s="59" t="s">
        <v>541</v>
      </c>
      <c r="E976" s="59" t="s">
        <v>542</v>
      </c>
      <c r="F976" s="59"/>
      <c r="G976" s="59"/>
      <c r="H976" s="59"/>
      <c r="I976" s="59"/>
      <c r="J976" s="59"/>
      <c r="K976" s="59"/>
      <c r="L976" s="59"/>
      <c r="M976" s="59"/>
    </row>
    <row r="977" spans="1:13" s="146" customFormat="1" ht="11.25" customHeight="1">
      <c r="A977" s="59" t="s">
        <v>3761</v>
      </c>
      <c r="B977" s="59" t="s">
        <v>3762</v>
      </c>
      <c r="C977" s="59"/>
      <c r="D977" s="59" t="s">
        <v>371</v>
      </c>
      <c r="E977" s="59" t="s">
        <v>2851</v>
      </c>
      <c r="F977" s="59"/>
      <c r="G977" s="59"/>
      <c r="H977" s="59"/>
      <c r="I977" s="59"/>
      <c r="J977" s="59"/>
      <c r="K977" s="59"/>
      <c r="L977" s="59"/>
      <c r="M977" s="59"/>
    </row>
    <row r="978" spans="1:13" s="146" customFormat="1" ht="11.25" customHeight="1">
      <c r="A978" s="59" t="s">
        <v>3036</v>
      </c>
      <c r="B978" s="59" t="s">
        <v>3763</v>
      </c>
      <c r="C978" s="59"/>
      <c r="D978" s="59" t="s">
        <v>610</v>
      </c>
      <c r="E978" s="59" t="s">
        <v>1039</v>
      </c>
      <c r="F978" s="59"/>
      <c r="G978" s="59"/>
      <c r="H978" s="59"/>
      <c r="I978" s="59"/>
      <c r="J978" s="59"/>
      <c r="K978" s="59"/>
      <c r="L978" s="59"/>
      <c r="M978" s="59"/>
    </row>
    <row r="979" spans="1:13" s="403" customFormat="1" ht="11.25" customHeight="1">
      <c r="A979" s="138" t="s">
        <v>3764</v>
      </c>
      <c r="B979" s="141" t="s">
        <v>3765</v>
      </c>
      <c r="C979" s="142"/>
      <c r="D979" s="141" t="s">
        <v>3470</v>
      </c>
      <c r="E979" s="141" t="s">
        <v>3471</v>
      </c>
      <c r="F979" s="138"/>
      <c r="G979" s="138"/>
      <c r="H979" s="138"/>
      <c r="I979" s="138"/>
      <c r="J979" s="138"/>
      <c r="K979" s="138"/>
      <c r="L979" s="138"/>
      <c r="M979" s="138"/>
    </row>
    <row r="980" spans="1:13" s="146" customFormat="1" ht="11.25" customHeight="1">
      <c r="A980" s="138" t="s">
        <v>1287</v>
      </c>
      <c r="B980" s="138" t="s">
        <v>1288</v>
      </c>
      <c r="C980" s="142"/>
      <c r="D980" s="138" t="s">
        <v>3378</v>
      </c>
      <c r="E980" s="138" t="s">
        <v>3379</v>
      </c>
      <c r="F980" s="138" t="s">
        <v>3386</v>
      </c>
      <c r="G980" s="138" t="s">
        <v>3766</v>
      </c>
      <c r="H980" s="142"/>
      <c r="I980" s="142"/>
      <c r="J980" s="142"/>
      <c r="K980" s="142"/>
      <c r="L980" s="142"/>
      <c r="M980" s="138" t="s">
        <v>1293</v>
      </c>
    </row>
    <row r="981" spans="1:13" s="403" customFormat="1" ht="11.25" customHeight="1">
      <c r="A981" s="59" t="s">
        <v>3629</v>
      </c>
      <c r="B981" s="139" t="s">
        <v>3630</v>
      </c>
      <c r="C981" s="59"/>
      <c r="D981" s="59" t="s">
        <v>3666</v>
      </c>
      <c r="E981" s="139" t="s">
        <v>3667</v>
      </c>
      <c r="F981" s="59" t="s">
        <v>3015</v>
      </c>
      <c r="G981" s="139" t="s">
        <v>3510</v>
      </c>
      <c r="H981" s="59"/>
      <c r="I981" s="139"/>
      <c r="J981" s="59"/>
      <c r="K981" s="139"/>
      <c r="L981" s="59"/>
      <c r="M981" s="59"/>
    </row>
    <row r="982" spans="1:13" s="146" customFormat="1" ht="11.25" customHeight="1">
      <c r="A982" s="59" t="s">
        <v>3767</v>
      </c>
      <c r="B982" s="59" t="s">
        <v>3768</v>
      </c>
      <c r="C982" s="59"/>
      <c r="D982" s="59" t="s">
        <v>3769</v>
      </c>
      <c r="E982" s="59" t="s">
        <v>3770</v>
      </c>
      <c r="F982" s="59" t="s">
        <v>378</v>
      </c>
      <c r="G982" s="59" t="s">
        <v>379</v>
      </c>
      <c r="H982" s="59" t="s">
        <v>644</v>
      </c>
      <c r="I982" s="59" t="s">
        <v>645</v>
      </c>
      <c r="J982" s="59" t="s">
        <v>397</v>
      </c>
      <c r="K982" s="59" t="s">
        <v>549</v>
      </c>
      <c r="L982" s="59"/>
      <c r="M982" s="59" t="s">
        <v>384</v>
      </c>
    </row>
    <row r="983" spans="1:13" s="146" customFormat="1" ht="11.25" customHeight="1">
      <c r="A983" s="59" t="s">
        <v>2529</v>
      </c>
      <c r="B983" s="139" t="s">
        <v>2530</v>
      </c>
      <c r="C983" s="59"/>
      <c r="D983" s="59">
        <v>11021901</v>
      </c>
      <c r="E983" s="139" t="s">
        <v>580</v>
      </c>
      <c r="F983" s="59"/>
      <c r="G983" s="139"/>
      <c r="H983" s="59"/>
      <c r="I983" s="139"/>
      <c r="J983" s="59"/>
      <c r="K983" s="139"/>
      <c r="L983" s="59"/>
      <c r="M983" s="59"/>
    </row>
    <row r="984" spans="1:13" s="146" customFormat="1" ht="11.25" customHeight="1">
      <c r="A984" s="59" t="s">
        <v>3771</v>
      </c>
      <c r="B984" s="59" t="s">
        <v>3772</v>
      </c>
      <c r="C984" s="59"/>
      <c r="D984" s="59">
        <v>11111</v>
      </c>
      <c r="E984" s="59"/>
      <c r="F984" s="59"/>
      <c r="G984" s="59"/>
      <c r="H984" s="59"/>
      <c r="I984" s="59"/>
      <c r="J984" s="59"/>
      <c r="K984" s="59"/>
      <c r="L984" s="59"/>
      <c r="M984" s="59"/>
    </row>
    <row r="985" spans="1:13" s="146" customFormat="1" ht="11.25" customHeight="1">
      <c r="A985" s="138" t="s">
        <v>2307</v>
      </c>
      <c r="B985" s="138" t="s">
        <v>2308</v>
      </c>
      <c r="C985" s="142"/>
      <c r="D985" s="138" t="s">
        <v>1088</v>
      </c>
      <c r="E985" s="138" t="s">
        <v>1089</v>
      </c>
      <c r="F985" s="142" t="s">
        <v>457</v>
      </c>
      <c r="G985" s="142" t="s">
        <v>1859</v>
      </c>
      <c r="H985" s="138" t="s">
        <v>603</v>
      </c>
      <c r="I985" s="138" t="s">
        <v>604</v>
      </c>
      <c r="J985" s="142"/>
      <c r="K985" s="142"/>
      <c r="L985" s="142"/>
      <c r="M985" s="142"/>
    </row>
    <row r="986" spans="1:13" s="146" customFormat="1" ht="11.25" customHeight="1">
      <c r="A986" s="54" t="s">
        <v>2044</v>
      </c>
      <c r="B986" s="54" t="s">
        <v>3773</v>
      </c>
      <c r="C986" s="54">
        <v>2.4</v>
      </c>
      <c r="D986" s="54" t="s">
        <v>1164</v>
      </c>
      <c r="E986" s="54" t="s">
        <v>1165</v>
      </c>
      <c r="F986" s="54" t="s">
        <v>1629</v>
      </c>
      <c r="G986" s="54" t="s">
        <v>3605</v>
      </c>
      <c r="H986" s="54" t="s">
        <v>3774</v>
      </c>
      <c r="I986" s="54" t="s">
        <v>3775</v>
      </c>
      <c r="J986" s="54" t="s">
        <v>3776</v>
      </c>
      <c r="K986" s="54" t="s">
        <v>3777</v>
      </c>
      <c r="L986" s="54"/>
      <c r="M986" s="54"/>
    </row>
    <row r="987" spans="1:13" s="146" customFormat="1" ht="11.25" customHeight="1">
      <c r="A987" s="138" t="s">
        <v>3778</v>
      </c>
      <c r="B987" s="138" t="s">
        <v>3779</v>
      </c>
      <c r="C987" s="142"/>
      <c r="D987" s="142" t="s">
        <v>1164</v>
      </c>
      <c r="E987" s="142" t="s">
        <v>1895</v>
      </c>
      <c r="F987" s="138" t="s">
        <v>1629</v>
      </c>
      <c r="G987" s="138" t="s">
        <v>3078</v>
      </c>
      <c r="H987" s="622" t="s">
        <v>790</v>
      </c>
      <c r="I987" s="622" t="s">
        <v>1943</v>
      </c>
      <c r="J987" s="141" t="s">
        <v>3424</v>
      </c>
      <c r="K987" s="141" t="s">
        <v>3780</v>
      </c>
      <c r="L987" s="138"/>
      <c r="M987" s="142"/>
    </row>
    <row r="988" spans="1:13" s="146" customFormat="1" ht="11.25" customHeight="1">
      <c r="A988" s="59" t="s">
        <v>3781</v>
      </c>
      <c r="B988" s="139" t="s">
        <v>3782</v>
      </c>
      <c r="C988" s="59"/>
      <c r="D988" s="59">
        <v>10060</v>
      </c>
      <c r="E988" s="139"/>
      <c r="F988" s="59"/>
      <c r="G988" s="139"/>
      <c r="H988" s="59"/>
      <c r="I988" s="139"/>
      <c r="J988" s="59"/>
      <c r="K988" s="139"/>
      <c r="L988" s="59"/>
      <c r="M988" s="59"/>
    </row>
    <row r="989" spans="1:13" s="146" customFormat="1" ht="11.25" customHeight="1">
      <c r="A989" s="59" t="s">
        <v>3783</v>
      </c>
      <c r="B989" s="59" t="s">
        <v>3784</v>
      </c>
      <c r="C989" s="59"/>
      <c r="D989" s="59" t="s">
        <v>2671</v>
      </c>
      <c r="E989" s="59" t="s">
        <v>3785</v>
      </c>
      <c r="F989" s="59"/>
      <c r="G989" s="59"/>
      <c r="H989" s="59"/>
      <c r="I989" s="59"/>
      <c r="J989" s="59"/>
      <c r="K989" s="59"/>
      <c r="L989" s="59"/>
      <c r="M989" s="59"/>
    </row>
    <row r="990" spans="1:13" s="146" customFormat="1" ht="11.25" customHeight="1">
      <c r="A990" s="59" t="s">
        <v>1912</v>
      </c>
      <c r="B990" s="59" t="s">
        <v>3786</v>
      </c>
      <c r="C990" s="59">
        <v>3.6</v>
      </c>
      <c r="D990" s="59" t="s">
        <v>708</v>
      </c>
      <c r="E990" s="59" t="s">
        <v>2739</v>
      </c>
      <c r="F990" s="59" t="s">
        <v>2849</v>
      </c>
      <c r="G990" s="59" t="s">
        <v>3787</v>
      </c>
      <c r="H990" s="59" t="s">
        <v>3429</v>
      </c>
      <c r="I990" s="59" t="s">
        <v>3430</v>
      </c>
      <c r="J990" s="59" t="s">
        <v>3234</v>
      </c>
      <c r="K990" s="59" t="s">
        <v>3235</v>
      </c>
      <c r="L990" s="59"/>
      <c r="M990" s="59"/>
    </row>
    <row r="991" spans="1:13" s="146" customFormat="1" ht="11.25" customHeight="1">
      <c r="A991" s="59" t="s">
        <v>3788</v>
      </c>
      <c r="B991" s="59" t="s">
        <v>3789</v>
      </c>
      <c r="C991" s="59"/>
      <c r="D991" s="59" t="s">
        <v>441</v>
      </c>
      <c r="E991" s="59" t="s">
        <v>3790</v>
      </c>
      <c r="F991" s="59" t="s">
        <v>658</v>
      </c>
      <c r="G991" s="59" t="s">
        <v>659</v>
      </c>
      <c r="H991" s="59" t="s">
        <v>732</v>
      </c>
      <c r="I991" s="59" t="s">
        <v>733</v>
      </c>
      <c r="J991" s="59" t="s">
        <v>691</v>
      </c>
      <c r="K991" s="59"/>
      <c r="L991" s="59"/>
      <c r="M991" s="59"/>
    </row>
    <row r="992" spans="1:13" s="146" customFormat="1" ht="11.25" customHeight="1">
      <c r="A992" s="264" t="s">
        <v>3755</v>
      </c>
      <c r="B992" s="265" t="s">
        <v>3756</v>
      </c>
      <c r="C992" s="267"/>
      <c r="D992" s="265" t="s">
        <v>418</v>
      </c>
      <c r="E992" s="265" t="s">
        <v>419</v>
      </c>
      <c r="F992" s="267"/>
      <c r="G992" s="267"/>
      <c r="H992" s="267"/>
      <c r="I992" s="267"/>
      <c r="J992" s="267"/>
      <c r="K992" s="267"/>
      <c r="L992" s="267"/>
      <c r="M992" s="267"/>
    </row>
    <row r="993" spans="1:13" s="146" customFormat="1" ht="11.25" customHeight="1">
      <c r="A993" s="59" t="s">
        <v>1495</v>
      </c>
      <c r="B993" s="59" t="s">
        <v>1496</v>
      </c>
      <c r="C993" s="59"/>
      <c r="D993" s="59" t="s">
        <v>3791</v>
      </c>
      <c r="E993" s="59" t="s">
        <v>3792</v>
      </c>
      <c r="F993" s="59"/>
      <c r="G993" s="59"/>
      <c r="H993" s="59"/>
      <c r="I993" s="59"/>
      <c r="J993" s="59"/>
      <c r="K993" s="59"/>
      <c r="L993" s="59"/>
      <c r="M993" s="59"/>
    </row>
    <row r="994" spans="1:13" s="146" customFormat="1" ht="11.25" customHeight="1">
      <c r="A994" s="264" t="s">
        <v>3793</v>
      </c>
      <c r="B994" s="265" t="s">
        <v>3794</v>
      </c>
      <c r="C994" s="267"/>
      <c r="D994" s="264">
        <v>10122601</v>
      </c>
      <c r="E994" s="265" t="s">
        <v>1331</v>
      </c>
      <c r="F994" s="267"/>
      <c r="G994" s="267"/>
      <c r="H994" s="267"/>
      <c r="I994" s="267"/>
      <c r="J994" s="267"/>
      <c r="K994" s="267"/>
      <c r="L994" s="267"/>
      <c r="M994" s="267"/>
    </row>
    <row r="995" spans="1:13" s="146" customFormat="1" ht="11.25" customHeight="1">
      <c r="A995" s="59" t="s">
        <v>3441</v>
      </c>
      <c r="B995" s="59" t="s">
        <v>3442</v>
      </c>
      <c r="C995" s="59"/>
      <c r="D995" s="59" t="s">
        <v>1855</v>
      </c>
      <c r="E995" s="59" t="s">
        <v>1856</v>
      </c>
      <c r="F995" s="59"/>
      <c r="G995" s="59"/>
      <c r="H995" s="59"/>
      <c r="I995" s="59"/>
      <c r="J995" s="59"/>
      <c r="K995" s="59"/>
      <c r="L995" s="59"/>
      <c r="M995" s="59"/>
    </row>
    <row r="996" spans="1:13" s="146" customFormat="1" ht="11.25" customHeight="1">
      <c r="A996" s="59" t="s">
        <v>954</v>
      </c>
      <c r="B996" s="139" t="s">
        <v>955</v>
      </c>
      <c r="C996" s="59"/>
      <c r="D996" s="59">
        <v>10003</v>
      </c>
      <c r="E996" s="139" t="s">
        <v>3795</v>
      </c>
      <c r="F996" s="59"/>
      <c r="G996" s="139"/>
      <c r="H996" s="59"/>
      <c r="I996" s="139"/>
      <c r="J996" s="59"/>
      <c r="K996" s="139"/>
      <c r="L996" s="59"/>
      <c r="M996" s="59"/>
    </row>
    <row r="997" spans="1:13" s="146" customFormat="1" ht="11.25" customHeight="1">
      <c r="A997" s="138" t="s">
        <v>3796</v>
      </c>
      <c r="B997" s="141" t="s">
        <v>3797</v>
      </c>
      <c r="C997" s="142"/>
      <c r="D997" s="141" t="s">
        <v>3314</v>
      </c>
      <c r="E997" s="141" t="s">
        <v>3315</v>
      </c>
      <c r="F997" s="138"/>
      <c r="G997" s="138"/>
      <c r="H997" s="138"/>
      <c r="I997" s="138"/>
      <c r="J997" s="138"/>
      <c r="K997" s="138"/>
      <c r="L997" s="138"/>
      <c r="M997" s="138"/>
    </row>
    <row r="998" spans="1:13" s="417" customFormat="1" ht="11.25" customHeight="1">
      <c r="A998" s="59" t="s">
        <v>937</v>
      </c>
      <c r="B998" s="59" t="s">
        <v>3798</v>
      </c>
      <c r="C998" s="59"/>
      <c r="D998" s="59" t="s">
        <v>3518</v>
      </c>
      <c r="E998" s="59" t="s">
        <v>3799</v>
      </c>
      <c r="F998" s="59" t="s">
        <v>1506</v>
      </c>
      <c r="G998" s="59" t="s">
        <v>3525</v>
      </c>
      <c r="H998" s="59" t="s">
        <v>3654</v>
      </c>
      <c r="I998" s="59" t="s">
        <v>3800</v>
      </c>
      <c r="J998" s="59"/>
      <c r="K998" s="59"/>
      <c r="L998" s="59"/>
      <c r="M998" s="59"/>
    </row>
    <row r="999" spans="1:13" s="146" customFormat="1" ht="11.25" customHeight="1">
      <c r="A999" s="59" t="s">
        <v>3801</v>
      </c>
      <c r="B999" s="59" t="s">
        <v>3802</v>
      </c>
      <c r="C999" s="59"/>
      <c r="D999" s="59" t="s">
        <v>2056</v>
      </c>
      <c r="E999" s="59" t="s">
        <v>2057</v>
      </c>
      <c r="F999" s="59" t="s">
        <v>1319</v>
      </c>
      <c r="G999" s="59" t="s">
        <v>1320</v>
      </c>
      <c r="H999" s="59" t="s">
        <v>1285</v>
      </c>
      <c r="I999" s="59" t="s">
        <v>3803</v>
      </c>
      <c r="J999" s="59" t="s">
        <v>3804</v>
      </c>
      <c r="K999" s="59" t="s">
        <v>3805</v>
      </c>
      <c r="L999" s="59"/>
      <c r="M999" s="59"/>
    </row>
    <row r="1000" spans="1:13" s="146" customFormat="1" ht="11.25" customHeight="1">
      <c r="A1000" s="59" t="s">
        <v>3027</v>
      </c>
      <c r="B1000" s="139" t="s">
        <v>3028</v>
      </c>
      <c r="C1000" s="59">
        <v>0</v>
      </c>
      <c r="D1000" s="59" t="s">
        <v>3804</v>
      </c>
      <c r="E1000" s="139" t="s">
        <v>3806</v>
      </c>
      <c r="F1000" s="59"/>
      <c r="G1000" s="139"/>
      <c r="H1000" s="59"/>
      <c r="I1000" s="139"/>
      <c r="J1000" s="59"/>
      <c r="K1000" s="139"/>
      <c r="L1000" s="59"/>
      <c r="M1000" s="59"/>
    </row>
    <row r="1001" spans="1:13" s="146" customFormat="1" ht="11.25" customHeight="1">
      <c r="A1001" s="59" t="s">
        <v>3807</v>
      </c>
      <c r="B1001" s="59" t="s">
        <v>3808</v>
      </c>
      <c r="C1001" s="59"/>
      <c r="D1001" s="59" t="s">
        <v>1391</v>
      </c>
      <c r="E1001" s="59" t="s">
        <v>1396</v>
      </c>
      <c r="F1001" s="59" t="s">
        <v>3809</v>
      </c>
      <c r="G1001" s="59" t="s">
        <v>3810</v>
      </c>
      <c r="H1001" s="59" t="s">
        <v>3811</v>
      </c>
      <c r="I1001" s="59" t="s">
        <v>3677</v>
      </c>
      <c r="J1001" s="59"/>
      <c r="K1001" s="59"/>
      <c r="L1001" s="59"/>
      <c r="M1001" s="59"/>
    </row>
    <row r="1002" spans="1:13" s="146" customFormat="1" ht="11.25" customHeight="1">
      <c r="A1002" s="54" t="s">
        <v>3812</v>
      </c>
      <c r="B1002" s="54" t="s">
        <v>3813</v>
      </c>
      <c r="C1002" s="54">
        <v>8.6999999999999993</v>
      </c>
      <c r="D1002" s="54" t="s">
        <v>2357</v>
      </c>
      <c r="E1002" s="54" t="s">
        <v>3814</v>
      </c>
      <c r="F1002" s="54" t="s">
        <v>437</v>
      </c>
      <c r="G1002" s="54" t="s">
        <v>438</v>
      </c>
      <c r="H1002" s="54" t="s">
        <v>338</v>
      </c>
      <c r="I1002" s="54" t="s">
        <v>657</v>
      </c>
      <c r="J1002" s="54" t="s">
        <v>756</v>
      </c>
      <c r="K1002" s="54" t="s">
        <v>757</v>
      </c>
      <c r="L1002" s="54" t="s">
        <v>691</v>
      </c>
      <c r="M1002" s="54"/>
    </row>
    <row r="1003" spans="1:13" s="146" customFormat="1" ht="11.25" customHeight="1">
      <c r="A1003" s="264" t="s">
        <v>3815</v>
      </c>
      <c r="B1003" s="265" t="s">
        <v>3816</v>
      </c>
      <c r="C1003" s="267"/>
      <c r="D1003" s="264" t="s">
        <v>1528</v>
      </c>
      <c r="E1003" s="264" t="s">
        <v>1529</v>
      </c>
      <c r="F1003" s="267"/>
      <c r="G1003" s="267"/>
      <c r="H1003" s="267"/>
      <c r="I1003" s="267"/>
      <c r="J1003" s="267"/>
      <c r="K1003" s="267"/>
      <c r="L1003" s="267"/>
      <c r="M1003" s="267"/>
    </row>
    <row r="1004" spans="1:13" s="146" customFormat="1" ht="11.25" customHeight="1">
      <c r="A1004" s="59" t="s">
        <v>3128</v>
      </c>
      <c r="B1004" s="139" t="s">
        <v>3129</v>
      </c>
      <c r="C1004" s="59">
        <v>0</v>
      </c>
      <c r="D1004" s="59" t="s">
        <v>1407</v>
      </c>
      <c r="E1004" s="139" t="s">
        <v>1408</v>
      </c>
      <c r="F1004" s="59"/>
      <c r="G1004" s="139"/>
      <c r="H1004" s="59"/>
      <c r="I1004" s="139"/>
      <c r="J1004" s="59"/>
      <c r="K1004" s="139"/>
      <c r="L1004" s="59"/>
      <c r="M1004" s="59"/>
    </row>
    <row r="1005" spans="1:13" s="146" customFormat="1" ht="11.25" customHeight="1">
      <c r="A1005" s="59" t="s">
        <v>1627</v>
      </c>
      <c r="B1005" s="139" t="s">
        <v>1628</v>
      </c>
      <c r="C1005" s="59"/>
      <c r="D1005" s="59">
        <v>11010401</v>
      </c>
      <c r="E1005" s="139"/>
      <c r="F1005" s="59"/>
      <c r="G1005" s="139"/>
      <c r="H1005" s="59"/>
      <c r="I1005" s="139"/>
      <c r="J1005" s="59"/>
      <c r="K1005" s="139"/>
      <c r="L1005" s="59"/>
      <c r="M1005" s="59"/>
    </row>
    <row r="1006" spans="1:13" s="146" customFormat="1" ht="11.25" customHeight="1">
      <c r="A1006" s="59" t="s">
        <v>3817</v>
      </c>
      <c r="B1006" s="139" t="s">
        <v>3818</v>
      </c>
      <c r="C1006" s="59"/>
      <c r="D1006" s="59" t="s">
        <v>3819</v>
      </c>
      <c r="E1006" s="139" t="s">
        <v>3820</v>
      </c>
      <c r="F1006" s="59"/>
      <c r="G1006" s="139" t="s">
        <v>3821</v>
      </c>
      <c r="H1006" s="59"/>
      <c r="I1006" s="139"/>
      <c r="J1006" s="59"/>
      <c r="K1006" s="139"/>
      <c r="L1006" s="59"/>
      <c r="M1006" s="59"/>
    </row>
    <row r="1007" spans="1:13" s="146" customFormat="1" ht="11.25" customHeight="1">
      <c r="A1007" s="59" t="s">
        <v>2893</v>
      </c>
      <c r="B1007" s="59" t="s">
        <v>3822</v>
      </c>
      <c r="C1007" s="59"/>
      <c r="D1007" s="59" t="s">
        <v>371</v>
      </c>
      <c r="E1007" s="59" t="s">
        <v>2851</v>
      </c>
      <c r="F1007" s="59"/>
      <c r="G1007" s="59"/>
      <c r="H1007" s="59"/>
      <c r="I1007" s="59"/>
      <c r="J1007" s="59"/>
      <c r="K1007" s="59"/>
      <c r="L1007" s="59"/>
      <c r="M1007" s="59"/>
    </row>
    <row r="1008" spans="1:13" s="146" customFormat="1" ht="11.25" customHeight="1">
      <c r="A1008" s="59" t="s">
        <v>1579</v>
      </c>
      <c r="B1008" s="59" t="s">
        <v>3823</v>
      </c>
      <c r="C1008" s="59"/>
      <c r="D1008" s="59">
        <v>10072401</v>
      </c>
      <c r="E1008" s="59" t="s">
        <v>3824</v>
      </c>
      <c r="F1008" s="59"/>
      <c r="G1008" s="59"/>
      <c r="H1008" s="59"/>
      <c r="I1008" s="59"/>
      <c r="J1008" s="59"/>
      <c r="K1008" s="59"/>
      <c r="L1008" s="59"/>
      <c r="M1008" s="59"/>
    </row>
    <row r="1009" spans="1:13" s="146" customFormat="1" ht="11.25" customHeight="1">
      <c r="A1009" s="59" t="s">
        <v>3059</v>
      </c>
      <c r="B1009" s="59" t="s">
        <v>3825</v>
      </c>
      <c r="C1009" s="59"/>
      <c r="D1009" s="59" t="s">
        <v>1067</v>
      </c>
      <c r="E1009" s="59" t="s">
        <v>3826</v>
      </c>
      <c r="F1009" s="59"/>
      <c r="G1009" s="59"/>
      <c r="H1009" s="59"/>
      <c r="I1009" s="59"/>
      <c r="J1009" s="59"/>
      <c r="K1009" s="59"/>
      <c r="L1009" s="59"/>
      <c r="M1009" s="59"/>
    </row>
    <row r="1010" spans="1:13" s="146" customFormat="1" ht="11.25" customHeight="1">
      <c r="A1010" s="59" t="s">
        <v>3827</v>
      </c>
      <c r="B1010" s="59" t="s">
        <v>3828</v>
      </c>
      <c r="C1010" s="59"/>
      <c r="D1010" s="59" t="s">
        <v>1475</v>
      </c>
      <c r="E1010" s="59" t="s">
        <v>2734</v>
      </c>
      <c r="F1010" s="59"/>
      <c r="G1010" s="59"/>
      <c r="H1010" s="59"/>
      <c r="I1010" s="59"/>
      <c r="J1010" s="59"/>
      <c r="K1010" s="59"/>
      <c r="L1010" s="59"/>
      <c r="M1010" s="59"/>
    </row>
    <row r="1011" spans="1:13" s="146" customFormat="1" ht="11.25" customHeight="1">
      <c r="A1011" s="59" t="s">
        <v>3829</v>
      </c>
      <c r="B1011" s="59" t="s">
        <v>3830</v>
      </c>
      <c r="C1011" s="59"/>
      <c r="D1011" s="59" t="s">
        <v>3831</v>
      </c>
      <c r="E1011" s="59" t="s">
        <v>3832</v>
      </c>
      <c r="F1011" s="59"/>
      <c r="G1011" s="59"/>
      <c r="H1011" s="59"/>
      <c r="I1011" s="59"/>
      <c r="J1011" s="59"/>
      <c r="K1011" s="59"/>
      <c r="L1011" s="59"/>
      <c r="M1011" s="59"/>
    </row>
    <row r="1012" spans="1:13" s="146" customFormat="1" ht="11.25" customHeight="1">
      <c r="A1012" s="138" t="s">
        <v>1340</v>
      </c>
      <c r="B1012" s="138" t="s">
        <v>1341</v>
      </c>
      <c r="C1012" s="142"/>
      <c r="D1012" s="138" t="s">
        <v>3833</v>
      </c>
      <c r="E1012" s="138" t="s">
        <v>3834</v>
      </c>
      <c r="F1012" s="138" t="s">
        <v>1319</v>
      </c>
      <c r="G1012" s="138" t="s">
        <v>1320</v>
      </c>
      <c r="H1012" s="138" t="s">
        <v>3835</v>
      </c>
      <c r="I1012" s="138" t="s">
        <v>3836</v>
      </c>
      <c r="J1012" s="141" t="s">
        <v>3837</v>
      </c>
      <c r="K1012" s="138" t="s">
        <v>3127</v>
      </c>
      <c r="L1012" s="138"/>
      <c r="M1012" s="138" t="s">
        <v>1293</v>
      </c>
    </row>
    <row r="1013" spans="1:13" s="146" customFormat="1" ht="11.25" customHeight="1">
      <c r="A1013" s="54" t="s">
        <v>3838</v>
      </c>
      <c r="B1013" s="54" t="s">
        <v>3839</v>
      </c>
      <c r="C1013" s="54">
        <v>0.1</v>
      </c>
      <c r="D1013" s="54" t="s">
        <v>3840</v>
      </c>
      <c r="E1013" s="54" t="s">
        <v>2299</v>
      </c>
      <c r="F1013" s="54" t="s">
        <v>3841</v>
      </c>
      <c r="G1013" s="54" t="s">
        <v>3842</v>
      </c>
      <c r="H1013" s="54" t="s">
        <v>3843</v>
      </c>
      <c r="I1013" s="54" t="s">
        <v>3844</v>
      </c>
      <c r="J1013" s="54" t="s">
        <v>3845</v>
      </c>
      <c r="K1013" s="54" t="s">
        <v>3846</v>
      </c>
      <c r="L1013" s="54" t="s">
        <v>3847</v>
      </c>
      <c r="M1013" s="54"/>
    </row>
    <row r="1014" spans="1:13" s="146" customFormat="1" ht="11.25" customHeight="1">
      <c r="A1014" s="59" t="s">
        <v>3848</v>
      </c>
      <c r="B1014" s="59" t="s">
        <v>3849</v>
      </c>
      <c r="C1014" s="59"/>
      <c r="D1014" s="59" t="s">
        <v>3850</v>
      </c>
      <c r="E1014" s="59" t="s">
        <v>3851</v>
      </c>
      <c r="F1014" s="59"/>
      <c r="G1014" s="59"/>
      <c r="H1014" s="59"/>
      <c r="I1014" s="59"/>
      <c r="J1014" s="59"/>
      <c r="K1014" s="59"/>
      <c r="L1014" s="59"/>
      <c r="M1014" s="59"/>
    </row>
    <row r="1015" spans="1:13" s="146" customFormat="1" ht="11.25" customHeight="1">
      <c r="A1015" s="59" t="s">
        <v>1317</v>
      </c>
      <c r="B1015" s="139" t="s">
        <v>1474</v>
      </c>
      <c r="C1015" s="59"/>
      <c r="D1015" s="59" t="s">
        <v>1475</v>
      </c>
      <c r="E1015" s="139" t="s">
        <v>3852</v>
      </c>
      <c r="F1015" s="59" t="s">
        <v>1285</v>
      </c>
      <c r="G1015" s="139" t="s">
        <v>1286</v>
      </c>
      <c r="H1015" s="59"/>
      <c r="I1015" s="139"/>
      <c r="J1015" s="59"/>
      <c r="K1015" s="139"/>
      <c r="L1015" s="59"/>
      <c r="M1015" s="59"/>
    </row>
    <row r="1016" spans="1:13" s="403" customFormat="1" ht="11.25" customHeight="1">
      <c r="A1016" s="138" t="s">
        <v>3853</v>
      </c>
      <c r="B1016" s="138" t="s">
        <v>3854</v>
      </c>
      <c r="C1016" s="142"/>
      <c r="D1016" s="141" t="s">
        <v>2205</v>
      </c>
      <c r="E1016" s="138" t="s">
        <v>3855</v>
      </c>
      <c r="F1016" s="138" t="s">
        <v>1405</v>
      </c>
      <c r="G1016" s="138" t="s">
        <v>3856</v>
      </c>
      <c r="H1016" s="138" t="s">
        <v>1407</v>
      </c>
      <c r="I1016" s="138" t="s">
        <v>3857</v>
      </c>
      <c r="J1016" s="138" t="s">
        <v>1364</v>
      </c>
      <c r="K1016" s="138" t="s">
        <v>3858</v>
      </c>
      <c r="L1016" s="138"/>
      <c r="M1016" s="138"/>
    </row>
    <row r="1017" spans="1:13" s="146" customFormat="1" ht="11.25" customHeight="1">
      <c r="A1017" s="138" t="s">
        <v>3859</v>
      </c>
      <c r="B1017" s="141" t="s">
        <v>3860</v>
      </c>
      <c r="C1017" s="142"/>
      <c r="D1017" s="141" t="s">
        <v>3386</v>
      </c>
      <c r="E1017" s="141" t="s">
        <v>3387</v>
      </c>
      <c r="F1017" s="141" t="s">
        <v>426</v>
      </c>
      <c r="G1017" s="141" t="s">
        <v>427</v>
      </c>
      <c r="H1017" s="138"/>
      <c r="I1017" s="138"/>
      <c r="J1017" s="138"/>
      <c r="K1017" s="138"/>
      <c r="L1017" s="138"/>
      <c r="M1017" s="138"/>
    </row>
    <row r="1018" spans="1:13" s="146" customFormat="1" ht="11.25" customHeight="1">
      <c r="A1018" s="59" t="s">
        <v>3291</v>
      </c>
      <c r="B1018" s="59" t="s">
        <v>3292</v>
      </c>
      <c r="C1018" s="59"/>
      <c r="D1018" s="59" t="s">
        <v>2519</v>
      </c>
      <c r="E1018" s="59" t="s">
        <v>2520</v>
      </c>
      <c r="F1018" s="59"/>
      <c r="G1018" s="59"/>
      <c r="H1018" s="59"/>
      <c r="I1018" s="59"/>
      <c r="J1018" s="59"/>
      <c r="K1018" s="59"/>
      <c r="L1018" s="59"/>
      <c r="M1018" s="59"/>
    </row>
    <row r="1019" spans="1:13" s="146" customFormat="1" ht="11.25" customHeight="1">
      <c r="A1019" s="138" t="s">
        <v>3861</v>
      </c>
      <c r="B1019" s="138" t="s">
        <v>3862</v>
      </c>
      <c r="C1019" s="142"/>
      <c r="D1019" s="142" t="s">
        <v>1164</v>
      </c>
      <c r="E1019" s="142" t="s">
        <v>1895</v>
      </c>
      <c r="F1019" s="141" t="s">
        <v>790</v>
      </c>
      <c r="G1019" s="138" t="s">
        <v>1943</v>
      </c>
      <c r="H1019" s="138" t="s">
        <v>369</v>
      </c>
      <c r="I1019" s="138" t="s">
        <v>370</v>
      </c>
      <c r="J1019" s="138" t="s">
        <v>3863</v>
      </c>
      <c r="K1019" s="138" t="s">
        <v>3864</v>
      </c>
      <c r="L1019" s="138"/>
      <c r="M1019" s="142"/>
    </row>
    <row r="1020" spans="1:13" s="146" customFormat="1" ht="11.25" customHeight="1">
      <c r="A1020" s="264" t="s">
        <v>3865</v>
      </c>
      <c r="B1020" s="265" t="s">
        <v>3866</v>
      </c>
      <c r="C1020" s="267">
        <v>32.4</v>
      </c>
      <c r="D1020" s="264" t="s">
        <v>990</v>
      </c>
      <c r="E1020" s="264" t="s">
        <v>1157</v>
      </c>
      <c r="F1020" s="264" t="s">
        <v>547</v>
      </c>
      <c r="G1020" s="264" t="s">
        <v>548</v>
      </c>
      <c r="H1020" s="264" t="s">
        <v>439</v>
      </c>
      <c r="I1020" s="264" t="s">
        <v>440</v>
      </c>
      <c r="J1020" s="264" t="s">
        <v>478</v>
      </c>
      <c r="K1020" s="265" t="s">
        <v>479</v>
      </c>
      <c r="L1020" s="264"/>
      <c r="M1020" s="264" t="s">
        <v>831</v>
      </c>
    </row>
    <row r="1021" spans="1:13" s="146" customFormat="1" ht="11.25" customHeight="1">
      <c r="A1021" s="138" t="s">
        <v>3501</v>
      </c>
      <c r="B1021" s="141" t="s">
        <v>3502</v>
      </c>
      <c r="C1021" s="142"/>
      <c r="D1021" s="142">
        <v>1072406</v>
      </c>
      <c r="E1021" s="141" t="s">
        <v>2735</v>
      </c>
      <c r="F1021" s="141"/>
      <c r="G1021" s="138"/>
      <c r="H1021" s="138"/>
      <c r="I1021" s="138"/>
      <c r="J1021" s="138"/>
      <c r="K1021" s="138"/>
      <c r="L1021" s="138"/>
      <c r="M1021" s="142"/>
    </row>
    <row r="1022" spans="1:13" s="146" customFormat="1" ht="11.25" customHeight="1">
      <c r="A1022" s="138" t="s">
        <v>3867</v>
      </c>
      <c r="B1022" s="138" t="s">
        <v>3868</v>
      </c>
      <c r="C1022" s="142"/>
      <c r="D1022" s="138">
        <v>248</v>
      </c>
      <c r="E1022" s="138"/>
      <c r="F1022" s="142"/>
      <c r="G1022" s="142"/>
      <c r="H1022" s="142"/>
      <c r="I1022" s="142"/>
      <c r="J1022" s="142"/>
      <c r="K1022" s="142"/>
      <c r="L1022" s="142"/>
      <c r="M1022" s="142"/>
    </row>
    <row r="1023" spans="1:13" s="146" customFormat="1" ht="11.25" customHeight="1">
      <c r="A1023" s="59" t="s">
        <v>888</v>
      </c>
      <c r="B1023" s="59" t="s">
        <v>3869</v>
      </c>
      <c r="C1023" s="59"/>
      <c r="D1023" s="59" t="s">
        <v>1216</v>
      </c>
      <c r="E1023" s="59" t="s">
        <v>3870</v>
      </c>
      <c r="F1023" s="59" t="s">
        <v>1218</v>
      </c>
      <c r="G1023" s="59" t="s">
        <v>1219</v>
      </c>
      <c r="H1023" s="59"/>
      <c r="I1023" s="59"/>
      <c r="J1023" s="59"/>
      <c r="K1023" s="59"/>
      <c r="L1023" s="59"/>
      <c r="M1023" s="59"/>
    </row>
    <row r="1024" spans="1:13" s="146" customFormat="1" ht="11.25" customHeight="1">
      <c r="A1024" s="59" t="s">
        <v>3871</v>
      </c>
      <c r="B1024" s="59" t="s">
        <v>3872</v>
      </c>
      <c r="C1024" s="59">
        <v>21</v>
      </c>
      <c r="D1024" s="59" t="s">
        <v>1735</v>
      </c>
      <c r="E1024" s="59" t="s">
        <v>1736</v>
      </c>
      <c r="F1024" s="59" t="s">
        <v>631</v>
      </c>
      <c r="G1024" s="59" t="s">
        <v>714</v>
      </c>
      <c r="H1024" s="59" t="s">
        <v>1078</v>
      </c>
      <c r="I1024" s="59" t="s">
        <v>1079</v>
      </c>
      <c r="J1024" s="59" t="s">
        <v>2172</v>
      </c>
      <c r="K1024" s="59" t="s">
        <v>2173</v>
      </c>
      <c r="L1024" s="59"/>
      <c r="M1024" s="59"/>
    </row>
    <row r="1025" spans="1:13" s="146" customFormat="1" ht="11.25" customHeight="1">
      <c r="A1025" s="59" t="s">
        <v>3769</v>
      </c>
      <c r="B1025" s="139" t="s">
        <v>3873</v>
      </c>
      <c r="C1025" s="59">
        <v>6.6</v>
      </c>
      <c r="D1025" s="59" t="s">
        <v>17</v>
      </c>
      <c r="E1025" s="139" t="s">
        <v>275</v>
      </c>
      <c r="F1025" s="59" t="s">
        <v>531</v>
      </c>
      <c r="G1025" s="139" t="s">
        <v>532</v>
      </c>
      <c r="H1025" s="59" t="s">
        <v>288</v>
      </c>
      <c r="I1025" s="139" t="s">
        <v>382</v>
      </c>
      <c r="J1025" s="59" t="s">
        <v>397</v>
      </c>
      <c r="K1025" s="139" t="s">
        <v>646</v>
      </c>
      <c r="L1025" s="59" t="s">
        <v>1997</v>
      </c>
      <c r="M1025" s="59"/>
    </row>
    <row r="1026" spans="1:13" s="403" customFormat="1" ht="11.25" customHeight="1">
      <c r="A1026" s="59" t="s">
        <v>1782</v>
      </c>
      <c r="B1026" s="139" t="s">
        <v>1783</v>
      </c>
      <c r="C1026" s="59"/>
      <c r="D1026" s="59" t="s">
        <v>3874</v>
      </c>
      <c r="E1026" s="139" t="s">
        <v>3875</v>
      </c>
      <c r="F1026" s="59" t="s">
        <v>691</v>
      </c>
      <c r="G1026" s="139"/>
      <c r="H1026" s="59"/>
      <c r="I1026" s="139"/>
      <c r="J1026" s="59"/>
      <c r="K1026" s="139"/>
      <c r="L1026" s="59"/>
      <c r="M1026" s="59"/>
    </row>
    <row r="1027" spans="1:13" s="146" customFormat="1" ht="11.25" customHeight="1">
      <c r="A1027" s="59" t="s">
        <v>3876</v>
      </c>
      <c r="B1027" s="139" t="s">
        <v>3877</v>
      </c>
      <c r="C1027" s="59"/>
      <c r="D1027" s="59" t="s">
        <v>3503</v>
      </c>
      <c r="E1027" s="139" t="s">
        <v>3504</v>
      </c>
      <c r="F1027" s="59"/>
      <c r="G1027" s="139"/>
      <c r="H1027" s="59"/>
      <c r="I1027" s="139"/>
      <c r="J1027" s="59"/>
      <c r="K1027" s="139"/>
      <c r="L1027" s="59"/>
      <c r="M1027" s="59"/>
    </row>
    <row r="1028" spans="1:13" s="146" customFormat="1" ht="11.25" customHeight="1">
      <c r="A1028" s="59" t="s">
        <v>3618</v>
      </c>
      <c r="B1028" s="139" t="s">
        <v>3619</v>
      </c>
      <c r="C1028" s="59"/>
      <c r="D1028" s="59" t="s">
        <v>3878</v>
      </c>
      <c r="E1028" s="139" t="s">
        <v>3800</v>
      </c>
      <c r="F1028" s="59"/>
      <c r="G1028" s="139"/>
      <c r="H1028" s="59"/>
      <c r="I1028" s="139"/>
      <c r="J1028" s="59"/>
      <c r="K1028" s="139"/>
      <c r="L1028" s="59"/>
      <c r="M1028" s="59"/>
    </row>
    <row r="1029" spans="1:13" s="146" customFormat="1" ht="11.25" customHeight="1">
      <c r="A1029" s="59" t="s">
        <v>3093</v>
      </c>
      <c r="B1029" s="139" t="s">
        <v>3094</v>
      </c>
      <c r="C1029" s="59">
        <v>0</v>
      </c>
      <c r="D1029" s="59">
        <v>24</v>
      </c>
      <c r="E1029" s="139"/>
      <c r="F1029" s="59"/>
      <c r="G1029" s="139"/>
      <c r="H1029" s="59"/>
      <c r="I1029" s="139"/>
      <c r="J1029" s="59"/>
      <c r="K1029" s="139"/>
      <c r="L1029" s="59">
        <v>24</v>
      </c>
      <c r="M1029" s="59"/>
    </row>
    <row r="1030" spans="1:13" s="149" customFormat="1" ht="11.25" customHeight="1">
      <c r="A1030" s="59" t="s">
        <v>3879</v>
      </c>
      <c r="B1030" s="139" t="s">
        <v>3880</v>
      </c>
      <c r="C1030" s="59">
        <v>10</v>
      </c>
      <c r="D1030" s="59" t="s">
        <v>574</v>
      </c>
      <c r="E1030" s="139" t="s">
        <v>575</v>
      </c>
      <c r="F1030" s="59" t="s">
        <v>665</v>
      </c>
      <c r="G1030" s="139" t="s">
        <v>666</v>
      </c>
      <c r="H1030" s="59" t="s">
        <v>1967</v>
      </c>
      <c r="I1030" s="139" t="s">
        <v>1968</v>
      </c>
      <c r="J1030" s="59" t="s">
        <v>3881</v>
      </c>
      <c r="K1030" s="139" t="s">
        <v>3882</v>
      </c>
      <c r="L1030" s="59"/>
      <c r="M1030" s="59"/>
    </row>
    <row r="1031" spans="1:13" s="146" customFormat="1" ht="11.25" customHeight="1">
      <c r="A1031" s="59" t="s">
        <v>491</v>
      </c>
      <c r="B1031" s="139" t="s">
        <v>3883</v>
      </c>
      <c r="C1031" s="59"/>
      <c r="D1031" s="59" t="s">
        <v>3884</v>
      </c>
      <c r="E1031" s="139" t="s">
        <v>3885</v>
      </c>
      <c r="F1031" s="59"/>
      <c r="G1031" s="139"/>
      <c r="H1031" s="59"/>
      <c r="I1031" s="139"/>
      <c r="J1031" s="59"/>
      <c r="K1031" s="139"/>
      <c r="L1031" s="59"/>
      <c r="M1031" s="59"/>
    </row>
    <row r="1032" spans="1:13" s="146" customFormat="1" ht="11.25" customHeight="1">
      <c r="A1032" s="59" t="s">
        <v>951</v>
      </c>
      <c r="B1032" s="59" t="s">
        <v>3886</v>
      </c>
      <c r="C1032" s="59"/>
      <c r="D1032" s="59" t="s">
        <v>3887</v>
      </c>
      <c r="E1032" s="59" t="s">
        <v>3888</v>
      </c>
      <c r="F1032" s="59"/>
      <c r="G1032" s="59"/>
      <c r="H1032" s="59"/>
      <c r="I1032" s="59"/>
      <c r="J1032" s="59"/>
      <c r="K1032" s="59"/>
      <c r="L1032" s="59"/>
      <c r="M1032" s="59"/>
    </row>
    <row r="1033" spans="1:13" s="146" customFormat="1" ht="11.25" customHeight="1">
      <c r="A1033" s="59" t="s">
        <v>3889</v>
      </c>
      <c r="B1033" s="59" t="s">
        <v>3890</v>
      </c>
      <c r="C1033" s="59"/>
      <c r="D1033" s="59" t="s">
        <v>17</v>
      </c>
      <c r="E1033" s="59" t="s">
        <v>275</v>
      </c>
      <c r="F1033" s="59" t="s">
        <v>721</v>
      </c>
      <c r="G1033" s="59" t="s">
        <v>722</v>
      </c>
      <c r="H1033" s="59" t="s">
        <v>677</v>
      </c>
      <c r="I1033" s="59" t="s">
        <v>3891</v>
      </c>
      <c r="J1033" s="59" t="s">
        <v>706</v>
      </c>
      <c r="K1033" s="59" t="s">
        <v>707</v>
      </c>
      <c r="L1033" s="59"/>
      <c r="M1033" s="59"/>
    </row>
    <row r="1034" spans="1:13" s="146" customFormat="1" ht="11.25" customHeight="1">
      <c r="A1034" s="59" t="s">
        <v>3892</v>
      </c>
      <c r="B1034" s="59" t="s">
        <v>3893</v>
      </c>
      <c r="C1034" s="59"/>
      <c r="D1034" s="59" t="s">
        <v>3311</v>
      </c>
      <c r="E1034" s="59" t="s">
        <v>3649</v>
      </c>
      <c r="F1034" s="59" t="s">
        <v>2146</v>
      </c>
      <c r="G1034" s="59" t="s">
        <v>3894</v>
      </c>
      <c r="H1034" s="59" t="s">
        <v>3410</v>
      </c>
      <c r="I1034" s="59" t="s">
        <v>3895</v>
      </c>
      <c r="J1034" s="59"/>
      <c r="K1034" s="59"/>
      <c r="L1034" s="59"/>
      <c r="M1034" s="59"/>
    </row>
    <row r="1035" spans="1:13" s="146" customFormat="1" ht="11.25" customHeight="1">
      <c r="A1035" s="59" t="s">
        <v>1655</v>
      </c>
      <c r="B1035" s="59" t="s">
        <v>3896</v>
      </c>
      <c r="C1035" s="59"/>
      <c r="D1035" s="59" t="s">
        <v>1334</v>
      </c>
      <c r="E1035" s="59" t="s">
        <v>1650</v>
      </c>
      <c r="F1035" s="59" t="s">
        <v>647</v>
      </c>
      <c r="G1035" s="59" t="s">
        <v>1920</v>
      </c>
      <c r="H1035" s="59"/>
      <c r="I1035" s="59"/>
      <c r="J1035" s="59"/>
      <c r="K1035" s="59"/>
      <c r="L1035" s="59"/>
      <c r="M1035" s="59"/>
    </row>
    <row r="1036" spans="1:13" s="146" customFormat="1" ht="11.25" customHeight="1">
      <c r="A1036" s="59" t="s">
        <v>3897</v>
      </c>
      <c r="B1036" s="139" t="s">
        <v>3898</v>
      </c>
      <c r="C1036" s="59">
        <v>0</v>
      </c>
      <c r="D1036" s="59" t="s">
        <v>1300</v>
      </c>
      <c r="E1036" s="139" t="s">
        <v>1301</v>
      </c>
      <c r="F1036" s="59"/>
      <c r="G1036" s="139"/>
      <c r="H1036" s="59"/>
      <c r="I1036" s="139"/>
      <c r="J1036" s="59"/>
      <c r="K1036" s="139"/>
      <c r="L1036" s="59"/>
      <c r="M1036" s="59"/>
    </row>
    <row r="1037" spans="1:13" s="146" customFormat="1" ht="11.25" customHeight="1">
      <c r="A1037" s="138" t="s">
        <v>651</v>
      </c>
      <c r="B1037" s="138" t="s">
        <v>3899</v>
      </c>
      <c r="C1037" s="142"/>
      <c r="D1037" s="138" t="s">
        <v>640</v>
      </c>
      <c r="E1037" s="138" t="s">
        <v>2164</v>
      </c>
      <c r="F1037" s="138" t="s">
        <v>446</v>
      </c>
      <c r="G1037" s="138" t="s">
        <v>447</v>
      </c>
      <c r="H1037" s="142"/>
      <c r="I1037" s="142"/>
      <c r="J1037" s="142"/>
      <c r="K1037" s="142"/>
      <c r="L1037" s="142"/>
      <c r="M1037" s="142"/>
    </row>
    <row r="1038" spans="1:13" s="146" customFormat="1" ht="11.25" customHeight="1">
      <c r="A1038" s="59" t="s">
        <v>3900</v>
      </c>
      <c r="B1038" s="59" t="s">
        <v>3901</v>
      </c>
      <c r="C1038" s="59"/>
      <c r="D1038" s="59" t="s">
        <v>1072</v>
      </c>
      <c r="E1038" s="59" t="s">
        <v>1073</v>
      </c>
      <c r="F1038" s="59"/>
      <c r="G1038" s="59"/>
      <c r="H1038" s="59"/>
      <c r="I1038" s="59"/>
      <c r="J1038" s="59"/>
      <c r="K1038" s="59"/>
      <c r="L1038" s="59"/>
      <c r="M1038" s="59"/>
    </row>
    <row r="1039" spans="1:13" s="146" customFormat="1" ht="11.25" customHeight="1">
      <c r="A1039" s="59" t="s">
        <v>201</v>
      </c>
      <c r="B1039" s="139" t="s">
        <v>3902</v>
      </c>
      <c r="C1039" s="59"/>
      <c r="D1039" s="59" t="s">
        <v>3903</v>
      </c>
      <c r="E1039" s="139" t="s">
        <v>3904</v>
      </c>
      <c r="F1039" s="59"/>
      <c r="G1039" s="139"/>
      <c r="H1039" s="59"/>
      <c r="I1039" s="139"/>
      <c r="J1039" s="59"/>
      <c r="K1039" s="139"/>
      <c r="L1039" s="59"/>
      <c r="M1039" s="59"/>
    </row>
    <row r="1040" spans="1:13" s="146" customFormat="1" ht="11.25" customHeight="1">
      <c r="A1040" s="59" t="s">
        <v>1027</v>
      </c>
      <c r="B1040" s="59" t="s">
        <v>1028</v>
      </c>
      <c r="C1040" s="59"/>
      <c r="D1040" s="59">
        <v>2822</v>
      </c>
      <c r="E1040" s="59" t="s">
        <v>1331</v>
      </c>
      <c r="F1040" s="59"/>
      <c r="G1040" s="59"/>
      <c r="H1040" s="59"/>
      <c r="I1040" s="59"/>
      <c r="J1040" s="59"/>
      <c r="K1040" s="59"/>
      <c r="L1040" s="59"/>
      <c r="M1040" s="59"/>
    </row>
    <row r="1041" spans="1:13" s="146" customFormat="1" ht="11.25" customHeight="1">
      <c r="A1041" s="59" t="s">
        <v>1857</v>
      </c>
      <c r="B1041" s="59" t="s">
        <v>1858</v>
      </c>
      <c r="C1041" s="59"/>
      <c r="D1041" s="59" t="s">
        <v>610</v>
      </c>
      <c r="E1041" s="59" t="s">
        <v>1039</v>
      </c>
      <c r="F1041" s="59"/>
      <c r="G1041" s="59"/>
      <c r="H1041" s="59"/>
      <c r="I1041" s="59"/>
      <c r="J1041" s="59"/>
      <c r="K1041" s="59"/>
      <c r="L1041" s="59"/>
      <c r="M1041" s="59"/>
    </row>
    <row r="1042" spans="1:13" s="146" customFormat="1" ht="11.25" customHeight="1">
      <c r="A1042" s="59" t="s">
        <v>3804</v>
      </c>
      <c r="B1042" s="139" t="s">
        <v>3905</v>
      </c>
      <c r="C1042" s="59"/>
      <c r="D1042" s="59" t="s">
        <v>3493</v>
      </c>
      <c r="E1042" s="139" t="s">
        <v>3754</v>
      </c>
      <c r="F1042" s="59"/>
      <c r="G1042" s="139"/>
      <c r="H1042" s="59"/>
      <c r="I1042" s="139"/>
      <c r="J1042" s="59"/>
      <c r="K1042" s="139"/>
      <c r="L1042" s="59"/>
      <c r="M1042" s="59"/>
    </row>
    <row r="1043" spans="1:13" s="146" customFormat="1" ht="11.25" customHeight="1">
      <c r="A1043" s="59" t="s">
        <v>3906</v>
      </c>
      <c r="B1043" s="139" t="s">
        <v>3907</v>
      </c>
      <c r="C1043" s="59"/>
      <c r="D1043" s="59" t="s">
        <v>1967</v>
      </c>
      <c r="E1043" s="139" t="s">
        <v>1968</v>
      </c>
      <c r="F1043" s="59"/>
      <c r="G1043" s="139"/>
      <c r="H1043" s="59"/>
      <c r="I1043" s="139"/>
      <c r="J1043" s="59"/>
      <c r="K1043" s="139"/>
      <c r="L1043" s="59"/>
      <c r="M1043" s="59"/>
    </row>
    <row r="1044" spans="1:13" s="146" customFormat="1" ht="11.25" customHeight="1">
      <c r="A1044" s="59" t="s">
        <v>3242</v>
      </c>
      <c r="B1044" s="59" t="s">
        <v>3243</v>
      </c>
      <c r="C1044" s="59"/>
      <c r="D1044" s="59" t="s">
        <v>3244</v>
      </c>
      <c r="E1044" s="59" t="s">
        <v>3245</v>
      </c>
      <c r="F1044" s="59" t="s">
        <v>3908</v>
      </c>
      <c r="G1044" s="59" t="s">
        <v>3909</v>
      </c>
      <c r="H1044" s="59"/>
      <c r="I1044" s="59"/>
      <c r="J1044" s="59"/>
      <c r="K1044" s="59"/>
      <c r="L1044" s="59"/>
      <c r="M1044" s="59"/>
    </row>
    <row r="1045" spans="1:13" s="146" customFormat="1" ht="11.25" customHeight="1">
      <c r="A1045" s="59" t="s">
        <v>3013</v>
      </c>
      <c r="B1045" s="59" t="s">
        <v>3910</v>
      </c>
      <c r="C1045" s="59"/>
      <c r="D1045" s="59" t="s">
        <v>3378</v>
      </c>
      <c r="E1045" s="59" t="s">
        <v>3911</v>
      </c>
      <c r="F1045" s="59" t="s">
        <v>3493</v>
      </c>
      <c r="G1045" s="59" t="s">
        <v>3494</v>
      </c>
      <c r="H1045" s="59"/>
      <c r="I1045" s="59"/>
      <c r="J1045" s="59"/>
      <c r="K1045" s="59"/>
      <c r="L1045" s="59"/>
      <c r="M1045" s="59"/>
    </row>
    <row r="1046" spans="1:13" s="146" customFormat="1" ht="11.25" customHeight="1">
      <c r="A1046" s="138" t="s">
        <v>1947</v>
      </c>
      <c r="B1046" s="138" t="s">
        <v>1948</v>
      </c>
      <c r="C1046" s="142">
        <v>20</v>
      </c>
      <c r="D1046" s="138" t="s">
        <v>631</v>
      </c>
      <c r="E1046" s="138" t="s">
        <v>714</v>
      </c>
      <c r="F1046" s="138" t="s">
        <v>1088</v>
      </c>
      <c r="G1046" s="138" t="s">
        <v>1089</v>
      </c>
      <c r="H1046" s="138" t="s">
        <v>1080</v>
      </c>
      <c r="I1046" s="138" t="s">
        <v>1081</v>
      </c>
      <c r="J1046" s="138" t="s">
        <v>603</v>
      </c>
      <c r="K1046" s="138" t="s">
        <v>604</v>
      </c>
      <c r="L1046" s="141" t="s">
        <v>691</v>
      </c>
      <c r="M1046" s="142"/>
    </row>
    <row r="1047" spans="1:13" s="146" customFormat="1" ht="11.25" customHeight="1">
      <c r="A1047" s="138" t="s">
        <v>3912</v>
      </c>
      <c r="B1047" s="138" t="s">
        <v>3913</v>
      </c>
      <c r="C1047" s="142">
        <v>0</v>
      </c>
      <c r="D1047" s="138" t="s">
        <v>378</v>
      </c>
      <c r="E1047" s="138" t="s">
        <v>379</v>
      </c>
      <c r="F1047" s="138" t="s">
        <v>378</v>
      </c>
      <c r="G1047" s="138" t="s">
        <v>1020</v>
      </c>
      <c r="H1047" s="138" t="s">
        <v>786</v>
      </c>
      <c r="I1047" s="138" t="s">
        <v>3114</v>
      </c>
      <c r="J1047" s="141" t="s">
        <v>1752</v>
      </c>
      <c r="K1047" s="141" t="s">
        <v>506</v>
      </c>
      <c r="L1047" s="141" t="s">
        <v>3914</v>
      </c>
      <c r="M1047" s="138" t="s">
        <v>384</v>
      </c>
    </row>
    <row r="1048" spans="1:13" s="146" customFormat="1" ht="11.25" customHeight="1">
      <c r="A1048" s="59" t="s">
        <v>949</v>
      </c>
      <c r="B1048" s="59" t="s">
        <v>3915</v>
      </c>
      <c r="C1048" s="59"/>
      <c r="D1048" s="59" t="s">
        <v>3916</v>
      </c>
      <c r="E1048" s="59" t="s">
        <v>3917</v>
      </c>
      <c r="F1048" s="59"/>
      <c r="G1048" s="59"/>
      <c r="H1048" s="59"/>
      <c r="I1048" s="59"/>
      <c r="J1048" s="59"/>
      <c r="K1048" s="59"/>
      <c r="L1048" s="59"/>
      <c r="M1048" s="59"/>
    </row>
    <row r="1049" spans="1:13" s="146" customFormat="1" ht="11.25" customHeight="1">
      <c r="A1049" s="59" t="s">
        <v>3918</v>
      </c>
      <c r="B1049" s="139" t="s">
        <v>3919</v>
      </c>
      <c r="C1049" s="59">
        <v>0</v>
      </c>
      <c r="D1049" s="59" t="s">
        <v>6398</v>
      </c>
      <c r="E1049" s="139" t="s">
        <v>691</v>
      </c>
      <c r="F1049" s="59"/>
      <c r="G1049" s="139"/>
      <c r="H1049" s="59"/>
      <c r="I1049" s="139"/>
      <c r="J1049" s="59"/>
      <c r="K1049" s="139"/>
      <c r="L1049" s="59">
        <v>25</v>
      </c>
      <c r="M1049" s="59"/>
    </row>
    <row r="1050" spans="1:13" s="146" customFormat="1" ht="11.25" customHeight="1">
      <c r="A1050" s="138" t="s">
        <v>1528</v>
      </c>
      <c r="B1050" s="138" t="s">
        <v>1529</v>
      </c>
      <c r="C1050" s="142"/>
      <c r="D1050" s="138" t="s">
        <v>2537</v>
      </c>
      <c r="E1050" s="138" t="s">
        <v>3920</v>
      </c>
      <c r="F1050" s="141" t="s">
        <v>3921</v>
      </c>
      <c r="G1050" s="141" t="s">
        <v>3922</v>
      </c>
      <c r="H1050" s="141" t="s">
        <v>3923</v>
      </c>
      <c r="I1050" s="138" t="s">
        <v>3924</v>
      </c>
      <c r="J1050" s="138" t="s">
        <v>3925</v>
      </c>
      <c r="K1050" s="138" t="s">
        <v>3926</v>
      </c>
      <c r="L1050" s="138"/>
      <c r="M1050" s="138" t="s">
        <v>2033</v>
      </c>
    </row>
    <row r="1051" spans="1:13" s="146" customFormat="1" ht="11.25" customHeight="1">
      <c r="A1051" s="59" t="s">
        <v>1393</v>
      </c>
      <c r="B1051" s="59" t="s">
        <v>1394</v>
      </c>
      <c r="C1051" s="59"/>
      <c r="D1051" s="59" t="s">
        <v>329</v>
      </c>
      <c r="E1051" s="59" t="s">
        <v>330</v>
      </c>
      <c r="F1051" s="59" t="s">
        <v>603</v>
      </c>
      <c r="G1051" s="59" t="s">
        <v>604</v>
      </c>
      <c r="H1051" s="59"/>
      <c r="I1051" s="59"/>
      <c r="J1051" s="59"/>
      <c r="K1051" s="59"/>
      <c r="L1051" s="59"/>
      <c r="M1051" s="59"/>
    </row>
    <row r="1052" spans="1:13" s="146" customFormat="1" ht="11.25" customHeight="1">
      <c r="A1052" s="59" t="s">
        <v>3750</v>
      </c>
      <c r="B1052" s="59" t="s">
        <v>3751</v>
      </c>
      <c r="C1052" s="59"/>
      <c r="D1052" s="59">
        <v>12061502</v>
      </c>
      <c r="E1052" s="59" t="s">
        <v>3927</v>
      </c>
      <c r="F1052" s="59"/>
      <c r="G1052" s="59"/>
      <c r="H1052" s="59"/>
      <c r="I1052" s="59"/>
      <c r="J1052" s="59"/>
      <c r="K1052" s="59"/>
      <c r="L1052" s="59"/>
      <c r="M1052" s="59"/>
    </row>
    <row r="1053" spans="1:13" s="146" customFormat="1" ht="11.25" customHeight="1">
      <c r="A1053" s="59" t="s">
        <v>2917</v>
      </c>
      <c r="B1053" s="139" t="s">
        <v>2918</v>
      </c>
      <c r="C1053" s="59"/>
      <c r="D1053" s="59" t="s">
        <v>3928</v>
      </c>
      <c r="E1053" s="139" t="s">
        <v>3929</v>
      </c>
      <c r="F1053" s="59"/>
      <c r="G1053" s="139"/>
      <c r="H1053" s="59"/>
      <c r="I1053" s="139"/>
      <c r="J1053" s="59"/>
      <c r="K1053" s="139"/>
      <c r="L1053" s="59"/>
      <c r="M1053" s="59"/>
    </row>
    <row r="1054" spans="1:13" s="146" customFormat="1" ht="11.25" customHeight="1">
      <c r="A1054" s="59" t="s">
        <v>3652</v>
      </c>
      <c r="B1054" s="59" t="s">
        <v>3653</v>
      </c>
      <c r="C1054" s="59"/>
      <c r="D1054" s="59" t="s">
        <v>3878</v>
      </c>
      <c r="E1054" s="59" t="s">
        <v>3800</v>
      </c>
      <c r="F1054" s="59"/>
      <c r="G1054" s="59"/>
      <c r="H1054" s="59"/>
      <c r="I1054" s="59"/>
      <c r="J1054" s="59"/>
      <c r="K1054" s="59"/>
      <c r="L1054" s="59"/>
      <c r="M1054" s="59"/>
    </row>
    <row r="1055" spans="1:13" s="146" customFormat="1" ht="11.25" customHeight="1">
      <c r="A1055" s="59" t="s">
        <v>1348</v>
      </c>
      <c r="B1055" s="59" t="s">
        <v>1349</v>
      </c>
      <c r="C1055" s="59"/>
      <c r="D1055" s="59" t="s">
        <v>322</v>
      </c>
      <c r="E1055" s="59" t="s">
        <v>323</v>
      </c>
      <c r="F1055" s="59" t="s">
        <v>1528</v>
      </c>
      <c r="G1055" s="59" t="s">
        <v>2006</v>
      </c>
      <c r="H1055" s="59" t="s">
        <v>3930</v>
      </c>
      <c r="I1055" s="59" t="s">
        <v>3931</v>
      </c>
      <c r="J1055" s="59" t="s">
        <v>3742</v>
      </c>
      <c r="K1055" s="59" t="s">
        <v>3743</v>
      </c>
      <c r="L1055" s="59"/>
      <c r="M1055" s="59"/>
    </row>
    <row r="1056" spans="1:13" s="146" customFormat="1" ht="11.25" customHeight="1">
      <c r="A1056" s="59" t="s">
        <v>788</v>
      </c>
      <c r="B1056" s="59" t="s">
        <v>789</v>
      </c>
      <c r="C1056" s="59"/>
      <c r="D1056" s="59" t="s">
        <v>708</v>
      </c>
      <c r="E1056" s="59" t="s">
        <v>709</v>
      </c>
      <c r="F1056" s="59" t="s">
        <v>691</v>
      </c>
      <c r="G1056" s="59"/>
      <c r="H1056" s="59"/>
      <c r="I1056" s="59"/>
      <c r="J1056" s="59"/>
      <c r="K1056" s="59"/>
      <c r="L1056" s="59"/>
      <c r="M1056" s="59"/>
    </row>
    <row r="1057" spans="1:13" s="146" customFormat="1" ht="11.25" customHeight="1">
      <c r="A1057" s="59" t="s">
        <v>1908</v>
      </c>
      <c r="B1057" s="139" t="s">
        <v>3932</v>
      </c>
      <c r="C1057" s="59"/>
      <c r="D1057" s="59" t="s">
        <v>2740</v>
      </c>
      <c r="E1057" s="139" t="s">
        <v>3661</v>
      </c>
      <c r="F1057" s="59" t="s">
        <v>3933</v>
      </c>
      <c r="G1057" s="139" t="s">
        <v>3934</v>
      </c>
      <c r="H1057" s="59" t="s">
        <v>3456</v>
      </c>
      <c r="I1057" s="139" t="s">
        <v>3935</v>
      </c>
      <c r="J1057" s="59" t="s">
        <v>3936</v>
      </c>
      <c r="K1057" s="139" t="s">
        <v>3937</v>
      </c>
      <c r="L1057" s="59"/>
      <c r="M1057" s="59"/>
    </row>
    <row r="1058" spans="1:13" s="146" customFormat="1" ht="11.25" customHeight="1">
      <c r="A1058" s="59" t="s">
        <v>2705</v>
      </c>
      <c r="B1058" s="139" t="s">
        <v>2706</v>
      </c>
      <c r="C1058" s="59"/>
      <c r="D1058" s="59">
        <v>12062701</v>
      </c>
      <c r="E1058" s="139" t="s">
        <v>3938</v>
      </c>
      <c r="F1058" s="59"/>
      <c r="G1058" s="139"/>
      <c r="H1058" s="59"/>
      <c r="I1058" s="139"/>
      <c r="J1058" s="59"/>
      <c r="K1058" s="139"/>
      <c r="L1058" s="59"/>
      <c r="M1058" s="59"/>
    </row>
    <row r="1059" spans="1:13" s="146" customFormat="1" ht="11.25" customHeight="1">
      <c r="A1059" s="59" t="s">
        <v>3939</v>
      </c>
      <c r="B1059" s="59" t="s">
        <v>3940</v>
      </c>
      <c r="C1059" s="59"/>
      <c r="D1059" s="59" t="s">
        <v>1475</v>
      </c>
      <c r="E1059" s="59" t="s">
        <v>3941</v>
      </c>
      <c r="F1059" s="59" t="s">
        <v>1319</v>
      </c>
      <c r="G1059" s="59" t="s">
        <v>1320</v>
      </c>
      <c r="H1059" s="59"/>
      <c r="I1059" s="59"/>
      <c r="J1059" s="59"/>
      <c r="K1059" s="59"/>
      <c r="L1059" s="59"/>
      <c r="M1059" s="59"/>
    </row>
    <row r="1060" spans="1:13" s="146" customFormat="1" ht="11.25" customHeight="1">
      <c r="A1060" s="59" t="s">
        <v>2829</v>
      </c>
      <c r="B1060" s="59" t="s">
        <v>2830</v>
      </c>
      <c r="C1060" s="59"/>
      <c r="D1060" s="59" t="s">
        <v>3942</v>
      </c>
      <c r="E1060" s="59" t="s">
        <v>3943</v>
      </c>
      <c r="F1060" s="59"/>
      <c r="G1060" s="59"/>
      <c r="H1060" s="59"/>
      <c r="I1060" s="59"/>
      <c r="J1060" s="59"/>
      <c r="K1060" s="59"/>
      <c r="L1060" s="59"/>
      <c r="M1060" s="59"/>
    </row>
    <row r="1061" spans="1:13" s="403" customFormat="1" ht="11.25" customHeight="1">
      <c r="A1061" s="59" t="s">
        <v>924</v>
      </c>
      <c r="B1061" s="139" t="s">
        <v>932</v>
      </c>
      <c r="C1061" s="59"/>
      <c r="D1061" s="59" t="s">
        <v>2849</v>
      </c>
      <c r="E1061" s="139" t="s">
        <v>2850</v>
      </c>
      <c r="F1061" s="59" t="s">
        <v>3944</v>
      </c>
      <c r="G1061" s="139" t="s">
        <v>3945</v>
      </c>
      <c r="H1061" s="59" t="s">
        <v>2669</v>
      </c>
      <c r="I1061" s="139" t="s">
        <v>3946</v>
      </c>
      <c r="J1061" s="59"/>
      <c r="K1061" s="139"/>
      <c r="L1061" s="59"/>
      <c r="M1061" s="59"/>
    </row>
    <row r="1062" spans="1:13" s="403" customFormat="1" ht="11.25" customHeight="1">
      <c r="A1062" s="59" t="s">
        <v>1208</v>
      </c>
      <c r="B1062" s="139" t="s">
        <v>3947</v>
      </c>
      <c r="C1062" s="59"/>
      <c r="D1062" s="59" t="s">
        <v>3948</v>
      </c>
      <c r="E1062" s="139" t="s">
        <v>3949</v>
      </c>
      <c r="F1062" s="59"/>
      <c r="G1062" s="139"/>
      <c r="H1062" s="59"/>
      <c r="I1062" s="139"/>
      <c r="J1062" s="59"/>
      <c r="K1062" s="139"/>
      <c r="L1062" s="59"/>
      <c r="M1062" s="59"/>
    </row>
    <row r="1063" spans="1:13" s="146" customFormat="1" ht="11.25" customHeight="1">
      <c r="A1063" s="59" t="s">
        <v>1072</v>
      </c>
      <c r="B1063" s="59" t="s">
        <v>1073</v>
      </c>
      <c r="C1063" s="59"/>
      <c r="D1063" s="59" t="s">
        <v>1074</v>
      </c>
      <c r="E1063" s="59" t="s">
        <v>1075</v>
      </c>
      <c r="F1063" s="59" t="s">
        <v>1506</v>
      </c>
      <c r="G1063" s="59" t="s">
        <v>3525</v>
      </c>
      <c r="H1063" s="59" t="s">
        <v>2034</v>
      </c>
      <c r="I1063" s="59" t="s">
        <v>3950</v>
      </c>
      <c r="J1063" s="59" t="s">
        <v>3876</v>
      </c>
      <c r="K1063" s="59" t="s">
        <v>3951</v>
      </c>
      <c r="L1063" s="59" t="s">
        <v>3876</v>
      </c>
      <c r="M1063" s="59" t="s">
        <v>3952</v>
      </c>
    </row>
    <row r="1064" spans="1:13" s="146" customFormat="1" ht="11.25" customHeight="1">
      <c r="A1064" s="59" t="s">
        <v>1672</v>
      </c>
      <c r="B1064" s="59" t="s">
        <v>2482</v>
      </c>
      <c r="C1064" s="59"/>
      <c r="D1064" s="59" t="s">
        <v>6386</v>
      </c>
      <c r="E1064" s="59" t="s">
        <v>3953</v>
      </c>
      <c r="F1064" s="59" t="s">
        <v>1218</v>
      </c>
      <c r="G1064" s="59" t="s">
        <v>1219</v>
      </c>
      <c r="H1064" s="59"/>
      <c r="I1064" s="59"/>
      <c r="J1064" s="59"/>
      <c r="K1064" s="59"/>
      <c r="L1064" s="59"/>
      <c r="M1064" s="59"/>
    </row>
    <row r="1065" spans="1:13" s="402" customFormat="1" ht="11.25" customHeight="1">
      <c r="A1065" s="59" t="s">
        <v>3567</v>
      </c>
      <c r="B1065" s="139" t="s">
        <v>3568</v>
      </c>
      <c r="C1065" s="59"/>
      <c r="D1065" s="59" t="s">
        <v>3954</v>
      </c>
      <c r="E1065" s="139" t="s">
        <v>3955</v>
      </c>
      <c r="F1065" s="59" t="s">
        <v>3612</v>
      </c>
      <c r="G1065" s="139" t="s">
        <v>3613</v>
      </c>
      <c r="H1065" s="59"/>
      <c r="I1065" s="139"/>
      <c r="J1065" s="59"/>
      <c r="K1065" s="139"/>
      <c r="L1065" s="59"/>
      <c r="M1065" s="59"/>
    </row>
    <row r="1066" spans="1:13" s="263" customFormat="1" ht="11.25" customHeight="1">
      <c r="A1066" s="59" t="s">
        <v>625</v>
      </c>
      <c r="B1066" s="139" t="s">
        <v>626</v>
      </c>
      <c r="C1066" s="59"/>
      <c r="D1066" s="59" t="s">
        <v>767</v>
      </c>
      <c r="E1066" s="139" t="s">
        <v>768</v>
      </c>
      <c r="F1066" s="59" t="s">
        <v>2790</v>
      </c>
      <c r="G1066" s="139" t="s">
        <v>3671</v>
      </c>
      <c r="H1066" s="59"/>
      <c r="I1066" s="139"/>
      <c r="J1066" s="59"/>
      <c r="K1066" s="139"/>
      <c r="L1066" s="59"/>
      <c r="M1066" s="59"/>
    </row>
    <row r="1067" spans="1:13" s="146" customFormat="1" ht="11.25" customHeight="1">
      <c r="A1067" s="138" t="s">
        <v>3956</v>
      </c>
      <c r="B1067" s="138" t="s">
        <v>3957</v>
      </c>
      <c r="C1067" s="142"/>
      <c r="D1067" s="141" t="s">
        <v>736</v>
      </c>
      <c r="E1067" s="141" t="s">
        <v>785</v>
      </c>
      <c r="F1067" s="138" t="s">
        <v>206</v>
      </c>
      <c r="G1067" s="138" t="s">
        <v>337</v>
      </c>
      <c r="H1067" s="138" t="s">
        <v>717</v>
      </c>
      <c r="I1067" s="138" t="s">
        <v>3958</v>
      </c>
      <c r="J1067" s="138" t="s">
        <v>1611</v>
      </c>
      <c r="K1067" s="138" t="s">
        <v>3959</v>
      </c>
      <c r="L1067" s="138"/>
      <c r="M1067" s="138" t="s">
        <v>3960</v>
      </c>
    </row>
    <row r="1068" spans="1:13" s="263" customFormat="1" ht="11.25" customHeight="1">
      <c r="A1068" s="59" t="s">
        <v>3961</v>
      </c>
      <c r="B1068" s="59" t="s">
        <v>3962</v>
      </c>
      <c r="C1068" s="59"/>
      <c r="D1068" s="59" t="s">
        <v>3963</v>
      </c>
      <c r="E1068" s="59" t="s">
        <v>3964</v>
      </c>
      <c r="F1068" s="59"/>
      <c r="G1068" s="59"/>
      <c r="H1068" s="59"/>
      <c r="I1068" s="59"/>
      <c r="J1068" s="59"/>
      <c r="K1068" s="59"/>
      <c r="L1068" s="59"/>
      <c r="M1068" s="59"/>
    </row>
    <row r="1069" spans="1:13" s="146" customFormat="1" ht="11.25" customHeight="1">
      <c r="A1069" s="59" t="s">
        <v>1411</v>
      </c>
      <c r="B1069" s="59" t="s">
        <v>3965</v>
      </c>
      <c r="C1069" s="59"/>
      <c r="D1069" s="59" t="s">
        <v>3966</v>
      </c>
      <c r="E1069" s="59" t="s">
        <v>3967</v>
      </c>
      <c r="F1069" s="59"/>
      <c r="G1069" s="59"/>
      <c r="H1069" s="59"/>
      <c r="I1069" s="59"/>
      <c r="J1069" s="59"/>
      <c r="K1069" s="59"/>
      <c r="L1069" s="59"/>
      <c r="M1069" s="59"/>
    </row>
    <row r="1070" spans="1:13" s="146" customFormat="1" ht="11.25" customHeight="1">
      <c r="A1070" s="138" t="s">
        <v>3968</v>
      </c>
      <c r="B1070" s="138" t="s">
        <v>3969</v>
      </c>
      <c r="C1070" s="142"/>
      <c r="D1070" s="138" t="s">
        <v>3633</v>
      </c>
      <c r="E1070" s="138" t="s">
        <v>1909</v>
      </c>
      <c r="F1070" s="142"/>
      <c r="G1070" s="142"/>
      <c r="H1070" s="142"/>
      <c r="I1070" s="142"/>
      <c r="J1070" s="142"/>
      <c r="K1070" s="142"/>
      <c r="L1070" s="142"/>
      <c r="M1070" s="142"/>
    </row>
    <row r="1071" spans="1:13" s="146" customFormat="1" ht="11.25" customHeight="1">
      <c r="A1071" s="59" t="s">
        <v>3970</v>
      </c>
      <c r="B1071" s="59" t="s">
        <v>3971</v>
      </c>
      <c r="C1071" s="59"/>
      <c r="D1071" s="59" t="s">
        <v>1475</v>
      </c>
      <c r="E1071" s="59" t="s">
        <v>2734</v>
      </c>
      <c r="F1071" s="59"/>
      <c r="G1071" s="59"/>
      <c r="H1071" s="59"/>
      <c r="I1071" s="59"/>
      <c r="J1071" s="59"/>
      <c r="K1071" s="59"/>
      <c r="L1071" s="59"/>
      <c r="M1071" s="59"/>
    </row>
    <row r="1072" spans="1:13" s="146" customFormat="1" ht="11.25" customHeight="1">
      <c r="A1072" s="59" t="s">
        <v>875</v>
      </c>
      <c r="B1072" s="59" t="s">
        <v>876</v>
      </c>
      <c r="C1072" s="59"/>
      <c r="D1072" s="59" t="s">
        <v>772</v>
      </c>
      <c r="E1072" s="59" t="s">
        <v>869</v>
      </c>
      <c r="F1072" s="59" t="s">
        <v>3884</v>
      </c>
      <c r="G1072" s="59" t="s">
        <v>3972</v>
      </c>
      <c r="H1072" s="59"/>
      <c r="I1072" s="59"/>
      <c r="J1072" s="59"/>
      <c r="K1072" s="59"/>
      <c r="L1072" s="59"/>
      <c r="M1072" s="59" t="s">
        <v>3973</v>
      </c>
    </row>
    <row r="1073" spans="1:13" s="146" customFormat="1" ht="11.25" customHeight="1">
      <c r="A1073" s="59" t="s">
        <v>3544</v>
      </c>
      <c r="B1073" s="59" t="s">
        <v>3545</v>
      </c>
      <c r="C1073" s="59"/>
      <c r="D1073" s="59" t="s">
        <v>2822</v>
      </c>
      <c r="E1073" s="59" t="s">
        <v>2823</v>
      </c>
      <c r="F1073" s="59"/>
      <c r="G1073" s="59"/>
      <c r="H1073" s="59"/>
      <c r="I1073" s="59"/>
      <c r="J1073" s="59"/>
      <c r="K1073" s="59"/>
      <c r="L1073" s="59"/>
      <c r="M1073" s="59"/>
    </row>
    <row r="1074" spans="1:13" s="146" customFormat="1" ht="11.25" customHeight="1">
      <c r="A1074" s="59" t="s">
        <v>3586</v>
      </c>
      <c r="B1074" s="59" t="s">
        <v>3587</v>
      </c>
      <c r="C1074" s="59"/>
      <c r="D1074" s="59">
        <v>246199</v>
      </c>
      <c r="E1074" s="59"/>
      <c r="F1074" s="59"/>
      <c r="G1074" s="59"/>
      <c r="H1074" s="59"/>
      <c r="I1074" s="59"/>
      <c r="J1074" s="59"/>
      <c r="K1074" s="59"/>
      <c r="L1074" s="59"/>
      <c r="M1074" s="59"/>
    </row>
    <row r="1075" spans="1:13" s="146" customFormat="1" ht="11.25" customHeight="1">
      <c r="A1075" s="59" t="s">
        <v>2570</v>
      </c>
      <c r="B1075" s="59" t="s">
        <v>3974</v>
      </c>
      <c r="C1075" s="59"/>
      <c r="D1075" s="59">
        <v>902292</v>
      </c>
      <c r="E1075" s="59"/>
      <c r="F1075" s="59"/>
      <c r="G1075" s="59"/>
      <c r="H1075" s="59"/>
      <c r="I1075" s="59"/>
      <c r="J1075" s="59"/>
      <c r="K1075" s="59"/>
      <c r="L1075" s="59"/>
      <c r="M1075" s="59"/>
    </row>
    <row r="1076" spans="1:13" s="146" customFormat="1" ht="11.25" customHeight="1">
      <c r="A1076" s="59" t="s">
        <v>606</v>
      </c>
      <c r="B1076" s="139" t="s">
        <v>607</v>
      </c>
      <c r="C1076" s="59"/>
      <c r="D1076" s="59" t="s">
        <v>344</v>
      </c>
      <c r="E1076" s="139" t="s">
        <v>345</v>
      </c>
      <c r="F1076" s="59" t="s">
        <v>452</v>
      </c>
      <c r="G1076" s="139" t="s">
        <v>453</v>
      </c>
      <c r="H1076" s="59"/>
      <c r="I1076" s="139"/>
      <c r="J1076" s="59"/>
      <c r="K1076" s="139"/>
      <c r="L1076" s="59"/>
      <c r="M1076" s="59"/>
    </row>
    <row r="1077" spans="1:13" s="146" customFormat="1" ht="11.25" customHeight="1">
      <c r="A1077" s="59" t="s">
        <v>935</v>
      </c>
      <c r="B1077" s="139" t="s">
        <v>936</v>
      </c>
      <c r="C1077" s="59"/>
      <c r="D1077" s="59" t="s">
        <v>1005</v>
      </c>
      <c r="E1077" s="139" t="s">
        <v>1006</v>
      </c>
      <c r="F1077" s="59" t="s">
        <v>1298</v>
      </c>
      <c r="G1077" s="139" t="s">
        <v>1299</v>
      </c>
      <c r="H1077" s="59" t="s">
        <v>1446</v>
      </c>
      <c r="I1077" s="139" t="s">
        <v>1980</v>
      </c>
      <c r="J1077" s="59"/>
      <c r="K1077" s="139"/>
      <c r="L1077" s="59"/>
      <c r="M1077" s="59"/>
    </row>
    <row r="1078" spans="1:13" s="146" customFormat="1" ht="11.25" customHeight="1">
      <c r="A1078" s="59" t="s">
        <v>2881</v>
      </c>
      <c r="B1078" s="139" t="s">
        <v>2882</v>
      </c>
      <c r="C1078" s="59"/>
      <c r="D1078" s="59">
        <v>10073003</v>
      </c>
      <c r="E1078" s="139" t="s">
        <v>1331</v>
      </c>
      <c r="F1078" s="59"/>
      <c r="G1078" s="139"/>
      <c r="H1078" s="59"/>
      <c r="I1078" s="139"/>
      <c r="J1078" s="59"/>
      <c r="K1078" s="139"/>
      <c r="L1078" s="59"/>
      <c r="M1078" s="59"/>
    </row>
    <row r="1079" spans="1:13" s="146" customFormat="1" ht="11.25" customHeight="1">
      <c r="A1079" s="59" t="s">
        <v>3975</v>
      </c>
      <c r="B1079" s="139" t="s">
        <v>3976</v>
      </c>
      <c r="C1079" s="59"/>
      <c r="D1079" s="59" t="s">
        <v>3977</v>
      </c>
      <c r="E1079" s="139" t="s">
        <v>3978</v>
      </c>
      <c r="F1079" s="59" t="s">
        <v>499</v>
      </c>
      <c r="G1079" s="139" t="s">
        <v>500</v>
      </c>
      <c r="H1079" s="59"/>
      <c r="I1079" s="139"/>
      <c r="J1079" s="59"/>
      <c r="K1079" s="139"/>
      <c r="L1079" s="59">
        <v>29</v>
      </c>
      <c r="M1079" s="59"/>
    </row>
    <row r="1080" spans="1:13" s="146" customFormat="1" ht="11.25" customHeight="1">
      <c r="A1080" s="59" t="s">
        <v>3979</v>
      </c>
      <c r="B1080" s="139" t="s">
        <v>3980</v>
      </c>
      <c r="C1080" s="59"/>
      <c r="D1080" s="59" t="s">
        <v>527</v>
      </c>
      <c r="E1080" s="139" t="s">
        <v>528</v>
      </c>
      <c r="F1080" s="59"/>
      <c r="G1080" s="139"/>
      <c r="H1080" s="59"/>
      <c r="I1080" s="139"/>
      <c r="J1080" s="59"/>
      <c r="K1080" s="139"/>
      <c r="L1080" s="59"/>
      <c r="M1080" s="59"/>
    </row>
    <row r="1081" spans="1:13" s="146" customFormat="1" ht="11.25" customHeight="1">
      <c r="A1081" s="59" t="s">
        <v>3981</v>
      </c>
      <c r="B1081" s="59" t="s">
        <v>3982</v>
      </c>
      <c r="C1081" s="59"/>
      <c r="D1081" s="59" t="s">
        <v>3417</v>
      </c>
      <c r="E1081" s="59" t="s">
        <v>3418</v>
      </c>
      <c r="F1081" s="59"/>
      <c r="G1081" s="59"/>
      <c r="H1081" s="59"/>
      <c r="I1081" s="59"/>
      <c r="J1081" s="59"/>
      <c r="K1081" s="59"/>
      <c r="L1081" s="59"/>
      <c r="M1081" s="59"/>
    </row>
    <row r="1082" spans="1:13" s="146" customFormat="1" ht="11.25" customHeight="1">
      <c r="A1082" s="59" t="s">
        <v>3599</v>
      </c>
      <c r="B1082" s="59" t="s">
        <v>3600</v>
      </c>
      <c r="C1082" s="59"/>
      <c r="D1082" s="59" t="s">
        <v>2703</v>
      </c>
      <c r="E1082" s="59" t="s">
        <v>2704</v>
      </c>
      <c r="F1082" s="59"/>
      <c r="G1082" s="59"/>
      <c r="H1082" s="59"/>
      <c r="I1082" s="59"/>
      <c r="J1082" s="59"/>
      <c r="K1082" s="59"/>
      <c r="L1082" s="59"/>
      <c r="M1082" s="59"/>
    </row>
    <row r="1083" spans="1:13" s="146" customFormat="1" ht="11.25" customHeight="1">
      <c r="A1083" s="59" t="s">
        <v>3928</v>
      </c>
      <c r="B1083" s="139" t="s">
        <v>3929</v>
      </c>
      <c r="C1083" s="59"/>
      <c r="D1083" s="59" t="s">
        <v>1285</v>
      </c>
      <c r="E1083" s="139" t="s">
        <v>1286</v>
      </c>
      <c r="F1083" s="59"/>
      <c r="G1083" s="139"/>
      <c r="H1083" s="59"/>
      <c r="I1083" s="139"/>
      <c r="J1083" s="59"/>
      <c r="K1083" s="139"/>
      <c r="L1083" s="59"/>
      <c r="M1083" s="59"/>
    </row>
    <row r="1084" spans="1:13" s="146" customFormat="1" ht="11.25" customHeight="1">
      <c r="A1084" s="59" t="s">
        <v>3983</v>
      </c>
      <c r="B1084" s="139" t="s">
        <v>3984</v>
      </c>
      <c r="C1084" s="59">
        <v>21.7</v>
      </c>
      <c r="D1084" s="59" t="s">
        <v>1025</v>
      </c>
      <c r="E1084" s="139" t="s">
        <v>1026</v>
      </c>
      <c r="F1084" s="59" t="s">
        <v>206</v>
      </c>
      <c r="G1084" s="139" t="s">
        <v>337</v>
      </c>
      <c r="H1084" s="59" t="s">
        <v>409</v>
      </c>
      <c r="I1084" s="139" t="s">
        <v>410</v>
      </c>
      <c r="J1084" s="59" t="s">
        <v>446</v>
      </c>
      <c r="K1084" s="139" t="s">
        <v>447</v>
      </c>
      <c r="L1084" s="59"/>
      <c r="M1084" s="59"/>
    </row>
    <row r="1085" spans="1:13" s="146" customFormat="1" ht="11.25" customHeight="1">
      <c r="A1085" s="59" t="s">
        <v>321</v>
      </c>
      <c r="B1085" s="59" t="s">
        <v>279</v>
      </c>
      <c r="C1085" s="59"/>
      <c r="D1085" s="59" t="s">
        <v>1348</v>
      </c>
      <c r="E1085" s="59" t="s">
        <v>1349</v>
      </c>
      <c r="F1085" s="59" t="s">
        <v>1032</v>
      </c>
      <c r="G1085" s="59" t="s">
        <v>1033</v>
      </c>
      <c r="H1085" s="59" t="s">
        <v>3412</v>
      </c>
      <c r="I1085" s="59" t="s">
        <v>3413</v>
      </c>
      <c r="J1085" s="59" t="s">
        <v>2917</v>
      </c>
      <c r="K1085" s="59" t="s">
        <v>2918</v>
      </c>
      <c r="L1085" s="59"/>
      <c r="M1085" s="59"/>
    </row>
    <row r="1086" spans="1:13" s="146" customFormat="1" ht="11.25" customHeight="1">
      <c r="A1086" s="59" t="s">
        <v>3985</v>
      </c>
      <c r="B1086" s="59" t="s">
        <v>3986</v>
      </c>
      <c r="C1086" s="59"/>
      <c r="D1086" s="59" t="s">
        <v>3783</v>
      </c>
      <c r="E1086" s="59" t="s">
        <v>3784</v>
      </c>
      <c r="F1086" s="59"/>
      <c r="G1086" s="59"/>
      <c r="H1086" s="59"/>
      <c r="I1086" s="59"/>
      <c r="J1086" s="59"/>
      <c r="K1086" s="59"/>
      <c r="L1086" s="59"/>
      <c r="M1086" s="59"/>
    </row>
    <row r="1087" spans="1:13" s="404" customFormat="1" ht="11.25" customHeight="1">
      <c r="A1087" s="138" t="s">
        <v>3987</v>
      </c>
      <c r="B1087" s="138" t="s">
        <v>3988</v>
      </c>
      <c r="C1087" s="142"/>
      <c r="D1087" s="138" t="s">
        <v>503</v>
      </c>
      <c r="E1087" s="138" t="s">
        <v>504</v>
      </c>
      <c r="F1087" s="138" t="s">
        <v>338</v>
      </c>
      <c r="G1087" s="138" t="s">
        <v>657</v>
      </c>
      <c r="H1087" s="138" t="s">
        <v>658</v>
      </c>
      <c r="I1087" s="138" t="s">
        <v>659</v>
      </c>
      <c r="J1087" s="138" t="s">
        <v>858</v>
      </c>
      <c r="K1087" s="138" t="s">
        <v>3989</v>
      </c>
      <c r="L1087" s="138"/>
      <c r="M1087" s="138"/>
    </row>
    <row r="1088" spans="1:13" s="146" customFormat="1" ht="11.25" customHeight="1">
      <c r="A1088" s="59" t="s">
        <v>3990</v>
      </c>
      <c r="B1088" s="59" t="s">
        <v>3991</v>
      </c>
      <c r="C1088" s="59"/>
      <c r="D1088" s="59" t="s">
        <v>3669</v>
      </c>
      <c r="E1088" s="59" t="s">
        <v>3670</v>
      </c>
      <c r="F1088" s="59"/>
      <c r="G1088" s="59"/>
      <c r="H1088" s="59"/>
      <c r="I1088" s="59"/>
      <c r="J1088" s="59"/>
      <c r="K1088" s="59"/>
      <c r="L1088" s="59"/>
      <c r="M1088" s="59"/>
    </row>
    <row r="1089" spans="1:13" s="146" customFormat="1" ht="11.25" customHeight="1">
      <c r="A1089" s="59" t="s">
        <v>3992</v>
      </c>
      <c r="B1089" s="139" t="s">
        <v>3993</v>
      </c>
      <c r="C1089" s="59">
        <v>0</v>
      </c>
      <c r="D1089" s="59">
        <v>30</v>
      </c>
      <c r="E1089" s="139"/>
      <c r="F1089" s="59"/>
      <c r="G1089" s="139"/>
      <c r="H1089" s="59"/>
      <c r="I1089" s="139"/>
      <c r="J1089" s="59"/>
      <c r="K1089" s="139"/>
      <c r="L1089" s="59">
        <v>30</v>
      </c>
      <c r="M1089" s="59"/>
    </row>
    <row r="1090" spans="1:13" s="146" customFormat="1" ht="11.25" customHeight="1">
      <c r="A1090" s="59" t="s">
        <v>3994</v>
      </c>
      <c r="B1090" s="59" t="s">
        <v>3995</v>
      </c>
      <c r="C1090" s="59"/>
      <c r="D1090" s="59">
        <v>10026</v>
      </c>
      <c r="E1090" s="59"/>
      <c r="F1090" s="59" t="s">
        <v>691</v>
      </c>
      <c r="G1090" s="59"/>
      <c r="H1090" s="59"/>
      <c r="I1090" s="59"/>
      <c r="J1090" s="59"/>
      <c r="K1090" s="59"/>
      <c r="L1090" s="59"/>
      <c r="M1090" s="59"/>
    </row>
    <row r="1091" spans="1:13" s="146" customFormat="1" ht="11.25" customHeight="1">
      <c r="A1091" s="138" t="s">
        <v>3996</v>
      </c>
      <c r="B1091" s="138" t="s">
        <v>3997</v>
      </c>
      <c r="C1091" s="142"/>
      <c r="D1091" s="138" t="s">
        <v>717</v>
      </c>
      <c r="E1091" s="138" t="s">
        <v>2174</v>
      </c>
      <c r="F1091" s="138" t="s">
        <v>1454</v>
      </c>
      <c r="G1091" s="138" t="s">
        <v>1459</v>
      </c>
      <c r="H1091" s="138" t="s">
        <v>448</v>
      </c>
      <c r="I1091" s="138" t="s">
        <v>2271</v>
      </c>
      <c r="J1091" s="138" t="s">
        <v>1460</v>
      </c>
      <c r="K1091" s="138" t="s">
        <v>1461</v>
      </c>
      <c r="L1091" s="138"/>
      <c r="M1091" s="138"/>
    </row>
    <row r="1092" spans="1:13" s="146" customFormat="1" ht="11.25" customHeight="1">
      <c r="A1092" s="138" t="s">
        <v>3998</v>
      </c>
      <c r="B1092" s="138" t="s">
        <v>3999</v>
      </c>
      <c r="C1092" s="142"/>
      <c r="D1092" s="138" t="s">
        <v>496</v>
      </c>
      <c r="E1092" s="138" t="s">
        <v>4000</v>
      </c>
      <c r="F1092" s="138" t="s">
        <v>4001</v>
      </c>
      <c r="G1092" s="138" t="s">
        <v>4002</v>
      </c>
      <c r="H1092" s="138" t="s">
        <v>2757</v>
      </c>
      <c r="I1092" s="138" t="s">
        <v>2758</v>
      </c>
      <c r="J1092" s="138" t="s">
        <v>564</v>
      </c>
      <c r="K1092" s="138" t="s">
        <v>565</v>
      </c>
      <c r="L1092" s="138"/>
      <c r="M1092" s="142"/>
    </row>
    <row r="1093" spans="1:13" s="146" customFormat="1" ht="11.25" customHeight="1">
      <c r="A1093" s="59" t="s">
        <v>4003</v>
      </c>
      <c r="B1093" s="59" t="s">
        <v>4004</v>
      </c>
      <c r="C1093" s="59"/>
      <c r="D1093" s="59">
        <v>10287</v>
      </c>
      <c r="E1093" s="59"/>
      <c r="F1093" s="59"/>
      <c r="G1093" s="59"/>
      <c r="H1093" s="59"/>
      <c r="I1093" s="59"/>
      <c r="J1093" s="59"/>
      <c r="K1093" s="59"/>
      <c r="L1093" s="59"/>
      <c r="M1093" s="59"/>
    </row>
    <row r="1094" spans="1:13" s="146" customFormat="1" ht="11.25" customHeight="1">
      <c r="A1094" s="138" t="s">
        <v>4005</v>
      </c>
      <c r="B1094" s="138" t="s">
        <v>4006</v>
      </c>
      <c r="C1094" s="142">
        <v>4.9000000000000004</v>
      </c>
      <c r="D1094" s="138" t="s">
        <v>1348</v>
      </c>
      <c r="E1094" s="138" t="s">
        <v>1349</v>
      </c>
      <c r="F1094" s="138" t="s">
        <v>1102</v>
      </c>
      <c r="G1094" s="138" t="s">
        <v>1103</v>
      </c>
      <c r="H1094" s="138" t="s">
        <v>2538</v>
      </c>
      <c r="I1094" s="138" t="s">
        <v>2539</v>
      </c>
      <c r="J1094" s="138" t="s">
        <v>1307</v>
      </c>
      <c r="K1094" s="138" t="s">
        <v>1308</v>
      </c>
      <c r="L1094" s="138"/>
      <c r="M1094" s="138" t="s">
        <v>356</v>
      </c>
    </row>
    <row r="1095" spans="1:13" s="146" customFormat="1" ht="11.25" customHeight="1">
      <c r="A1095" s="138" t="s">
        <v>3954</v>
      </c>
      <c r="B1095" s="138" t="s">
        <v>3955</v>
      </c>
      <c r="C1095" s="142"/>
      <c r="D1095" s="138" t="s">
        <v>3695</v>
      </c>
      <c r="E1095" s="138" t="s">
        <v>3696</v>
      </c>
      <c r="F1095" s="138" t="s">
        <v>3859</v>
      </c>
      <c r="G1095" s="138" t="s">
        <v>3860</v>
      </c>
      <c r="H1095" s="138" t="s">
        <v>4007</v>
      </c>
      <c r="I1095" s="138" t="s">
        <v>4008</v>
      </c>
      <c r="J1095" s="142"/>
      <c r="K1095" s="142"/>
      <c r="L1095" s="142"/>
      <c r="M1095" s="138" t="s">
        <v>1293</v>
      </c>
    </row>
    <row r="1096" spans="1:13" s="146" customFormat="1" ht="11.25" customHeight="1">
      <c r="A1096" s="138" t="s">
        <v>2129</v>
      </c>
      <c r="B1096" s="141" t="s">
        <v>4009</v>
      </c>
      <c r="C1096" s="142"/>
      <c r="D1096" s="141" t="s">
        <v>3966</v>
      </c>
      <c r="E1096" s="141" t="s">
        <v>3967</v>
      </c>
      <c r="F1096" s="141"/>
      <c r="G1096" s="141"/>
      <c r="H1096" s="138"/>
      <c r="I1096" s="138"/>
      <c r="J1096" s="142"/>
      <c r="K1096" s="142"/>
      <c r="L1096" s="142"/>
      <c r="M1096" s="138"/>
    </row>
    <row r="1097" spans="1:13" s="146" customFormat="1" ht="11.25" customHeight="1">
      <c r="A1097" s="59" t="s">
        <v>2521</v>
      </c>
      <c r="B1097" s="59" t="s">
        <v>2522</v>
      </c>
      <c r="C1097" s="59"/>
      <c r="D1097" s="59">
        <v>10054</v>
      </c>
      <c r="E1097" s="59"/>
      <c r="F1097" s="59"/>
      <c r="G1097" s="59"/>
      <c r="H1097" s="59"/>
      <c r="I1097" s="59"/>
      <c r="J1097" s="59"/>
      <c r="K1097" s="59"/>
      <c r="L1097" s="59"/>
      <c r="M1097" s="59"/>
    </row>
    <row r="1098" spans="1:13" s="146" customFormat="1" ht="11.25" customHeight="1">
      <c r="A1098" s="264" t="s">
        <v>4010</v>
      </c>
      <c r="B1098" s="264" t="s">
        <v>4011</v>
      </c>
      <c r="C1098" s="267">
        <v>32.4</v>
      </c>
      <c r="D1098" s="264" t="s">
        <v>990</v>
      </c>
      <c r="E1098" s="264" t="s">
        <v>1157</v>
      </c>
      <c r="F1098" s="264" t="s">
        <v>547</v>
      </c>
      <c r="G1098" s="264" t="s">
        <v>548</v>
      </c>
      <c r="H1098" s="264" t="s">
        <v>439</v>
      </c>
      <c r="I1098" s="264" t="s">
        <v>440</v>
      </c>
      <c r="J1098" s="264" t="s">
        <v>478</v>
      </c>
      <c r="K1098" s="265" t="s">
        <v>479</v>
      </c>
      <c r="L1098" s="264"/>
      <c r="M1098" s="264" t="s">
        <v>831</v>
      </c>
    </row>
    <row r="1099" spans="1:13" s="146" customFormat="1" ht="11.25" customHeight="1">
      <c r="A1099" s="59" t="s">
        <v>3001</v>
      </c>
      <c r="B1099" s="139" t="s">
        <v>4012</v>
      </c>
      <c r="C1099" s="59">
        <v>4.6900000000000004</v>
      </c>
      <c r="D1099" s="59" t="s">
        <v>383</v>
      </c>
      <c r="E1099" s="139" t="s">
        <v>4013</v>
      </c>
      <c r="F1099" s="59" t="s">
        <v>494</v>
      </c>
      <c r="G1099" s="139" t="s">
        <v>495</v>
      </c>
      <c r="H1099" s="59" t="s">
        <v>721</v>
      </c>
      <c r="I1099" s="139" t="s">
        <v>722</v>
      </c>
      <c r="J1099" s="59" t="s">
        <v>1133</v>
      </c>
      <c r="K1099" s="139" t="s">
        <v>4014</v>
      </c>
      <c r="L1099" s="59" t="s">
        <v>2979</v>
      </c>
      <c r="M1099" s="59" t="s">
        <v>498</v>
      </c>
    </row>
    <row r="1100" spans="1:13" s="146" customFormat="1" ht="11.25" customHeight="1">
      <c r="A1100" s="59" t="s">
        <v>4015</v>
      </c>
      <c r="B1100" s="59" t="s">
        <v>4016</v>
      </c>
      <c r="C1100" s="59"/>
      <c r="D1100" s="59">
        <v>22222</v>
      </c>
      <c r="E1100" s="59"/>
      <c r="F1100" s="59"/>
      <c r="G1100" s="59"/>
      <c r="H1100" s="59"/>
      <c r="I1100" s="59"/>
      <c r="J1100" s="59"/>
      <c r="K1100" s="59"/>
      <c r="L1100" s="59"/>
      <c r="M1100" s="59"/>
    </row>
    <row r="1101" spans="1:13" s="146" customFormat="1" ht="11.25" customHeight="1">
      <c r="A1101" s="59" t="s">
        <v>1389</v>
      </c>
      <c r="B1101" s="139" t="s">
        <v>3210</v>
      </c>
      <c r="C1101" s="59">
        <v>7.42</v>
      </c>
      <c r="D1101" s="59" t="s">
        <v>443</v>
      </c>
      <c r="E1101" s="139" t="s">
        <v>634</v>
      </c>
      <c r="F1101" s="59" t="s">
        <v>1088</v>
      </c>
      <c r="G1101" s="139" t="s">
        <v>1089</v>
      </c>
      <c r="H1101" s="59" t="s">
        <v>457</v>
      </c>
      <c r="I1101" s="139" t="s">
        <v>4017</v>
      </c>
      <c r="J1101" s="59"/>
      <c r="K1101" s="139"/>
      <c r="L1101" s="59" t="s">
        <v>4018</v>
      </c>
      <c r="M1101" s="59"/>
    </row>
    <row r="1102" spans="1:13" s="146" customFormat="1" ht="11.25" customHeight="1">
      <c r="A1102" s="59" t="s">
        <v>3850</v>
      </c>
      <c r="B1102" s="59" t="s">
        <v>3851</v>
      </c>
      <c r="C1102" s="59"/>
      <c r="D1102" s="59" t="s">
        <v>1405</v>
      </c>
      <c r="E1102" s="59" t="s">
        <v>1406</v>
      </c>
      <c r="F1102" s="59"/>
      <c r="G1102" s="59"/>
      <c r="H1102" s="59"/>
      <c r="I1102" s="59"/>
      <c r="J1102" s="59"/>
      <c r="K1102" s="59"/>
      <c r="L1102" s="59"/>
      <c r="M1102" s="59"/>
    </row>
    <row r="1103" spans="1:13" s="146" customFormat="1" ht="11.25" customHeight="1">
      <c r="A1103" s="59" t="s">
        <v>4019</v>
      </c>
      <c r="B1103" s="59" t="s">
        <v>4020</v>
      </c>
      <c r="C1103" s="59"/>
      <c r="D1103" s="59" t="s">
        <v>3734</v>
      </c>
      <c r="E1103" s="59" t="s">
        <v>3735</v>
      </c>
      <c r="F1103" s="59"/>
      <c r="G1103" s="59"/>
      <c r="H1103" s="59"/>
      <c r="I1103" s="59"/>
      <c r="J1103" s="59"/>
      <c r="K1103" s="59"/>
      <c r="L1103" s="59"/>
      <c r="M1103" s="59"/>
    </row>
    <row r="1104" spans="1:13" s="146" customFormat="1" ht="11.25" customHeight="1">
      <c r="A1104" s="59" t="s">
        <v>4021</v>
      </c>
      <c r="B1104" s="139" t="s">
        <v>4022</v>
      </c>
      <c r="C1104" s="59"/>
      <c r="D1104" s="59" t="s">
        <v>4023</v>
      </c>
      <c r="E1104" s="139" t="s">
        <v>4024</v>
      </c>
      <c r="F1104" s="59" t="s">
        <v>691</v>
      </c>
      <c r="G1104" s="139"/>
      <c r="H1104" s="59"/>
      <c r="I1104" s="139"/>
      <c r="J1104" s="59"/>
      <c r="K1104" s="139"/>
      <c r="L1104" s="59"/>
      <c r="M1104" s="59"/>
    </row>
    <row r="1105" spans="1:13" s="146" customFormat="1" ht="11.25" customHeight="1">
      <c r="A1105" s="59" t="s">
        <v>1223</v>
      </c>
      <c r="B1105" s="139" t="s">
        <v>1224</v>
      </c>
      <c r="C1105" s="59"/>
      <c r="D1105" s="59" t="s">
        <v>541</v>
      </c>
      <c r="E1105" s="139" t="s">
        <v>542</v>
      </c>
      <c r="F1105" s="59"/>
      <c r="G1105" s="139"/>
      <c r="H1105" s="59"/>
      <c r="I1105" s="139"/>
      <c r="J1105" s="59"/>
      <c r="K1105" s="139"/>
      <c r="L1105" s="59"/>
      <c r="M1105" s="59"/>
    </row>
    <row r="1106" spans="1:13" s="146" customFormat="1" ht="11.25" customHeight="1">
      <c r="A1106" s="59" t="s">
        <v>4025</v>
      </c>
      <c r="B1106" s="139" t="s">
        <v>4026</v>
      </c>
      <c r="C1106" s="59"/>
      <c r="D1106" s="59" t="s">
        <v>1319</v>
      </c>
      <c r="E1106" s="139" t="s">
        <v>3622</v>
      </c>
      <c r="F1106" s="59" t="s">
        <v>4027</v>
      </c>
      <c r="G1106" s="139" t="s">
        <v>4028</v>
      </c>
      <c r="H1106" s="59"/>
      <c r="I1106" s="139"/>
      <c r="J1106" s="59"/>
      <c r="K1106" s="139"/>
      <c r="L1106" s="59"/>
      <c r="M1106" s="59"/>
    </row>
    <row r="1107" spans="1:13" s="404" customFormat="1" ht="11.25" customHeight="1">
      <c r="A1107" s="59" t="s">
        <v>3468</v>
      </c>
      <c r="B1107" s="139" t="s">
        <v>4029</v>
      </c>
      <c r="C1107" s="59"/>
      <c r="D1107" s="59" t="s">
        <v>4030</v>
      </c>
      <c r="E1107" s="139" t="s">
        <v>4031</v>
      </c>
      <c r="F1107" s="59" t="s">
        <v>967</v>
      </c>
      <c r="G1107" s="139" t="s">
        <v>4032</v>
      </c>
      <c r="H1107" s="59" t="s">
        <v>1721</v>
      </c>
      <c r="I1107" s="139" t="s">
        <v>1722</v>
      </c>
      <c r="J1107" s="59"/>
      <c r="K1107" s="139"/>
      <c r="L1107" s="59"/>
      <c r="M1107" s="59" t="s">
        <v>1999</v>
      </c>
    </row>
    <row r="1108" spans="1:13" s="146" customFormat="1" ht="11.25" customHeight="1">
      <c r="A1108" s="59" t="s">
        <v>4030</v>
      </c>
      <c r="B1108" s="59" t="s">
        <v>4031</v>
      </c>
      <c r="C1108" s="59"/>
      <c r="D1108" s="59" t="s">
        <v>1108</v>
      </c>
      <c r="E1108" s="59" t="s">
        <v>1109</v>
      </c>
      <c r="F1108" s="59" t="s">
        <v>708</v>
      </c>
      <c r="G1108" s="59" t="s">
        <v>2677</v>
      </c>
      <c r="H1108" s="59" t="s">
        <v>2740</v>
      </c>
      <c r="I1108" s="59" t="s">
        <v>3661</v>
      </c>
      <c r="J1108" s="59" t="s">
        <v>4033</v>
      </c>
      <c r="K1108" s="59" t="s">
        <v>4034</v>
      </c>
      <c r="L1108" s="59"/>
      <c r="M1108" s="59"/>
    </row>
    <row r="1109" spans="1:13" s="146" customFormat="1" ht="11.25" customHeight="1">
      <c r="A1109" s="59" t="s">
        <v>2886</v>
      </c>
      <c r="B1109" s="139" t="s">
        <v>2887</v>
      </c>
      <c r="C1109" s="59"/>
      <c r="D1109" s="59" t="s">
        <v>1475</v>
      </c>
      <c r="E1109" s="139" t="s">
        <v>3852</v>
      </c>
      <c r="F1109" s="59"/>
      <c r="G1109" s="139"/>
      <c r="H1109" s="59"/>
      <c r="I1109" s="139"/>
      <c r="J1109" s="59"/>
      <c r="K1109" s="139"/>
      <c r="L1109" s="59"/>
      <c r="M1109" s="59"/>
    </row>
    <row r="1110" spans="1:13" s="146" customFormat="1" ht="11.25" customHeight="1">
      <c r="A1110" s="264" t="s">
        <v>4035</v>
      </c>
      <c r="B1110" s="264" t="s">
        <v>4036</v>
      </c>
      <c r="C1110" s="267"/>
      <c r="D1110" s="264">
        <v>130</v>
      </c>
      <c r="E1110" s="264"/>
      <c r="F1110" s="267"/>
      <c r="G1110" s="267"/>
      <c r="H1110" s="267"/>
      <c r="I1110" s="267"/>
      <c r="J1110" s="267"/>
      <c r="K1110" s="267"/>
      <c r="L1110" s="267"/>
      <c r="M1110" s="267"/>
    </row>
    <row r="1111" spans="1:13" s="403" customFormat="1" ht="11.25" customHeight="1">
      <c r="A1111" s="59" t="s">
        <v>4033</v>
      </c>
      <c r="B1111" s="139" t="s">
        <v>4034</v>
      </c>
      <c r="C1111" s="59"/>
      <c r="D1111" s="59">
        <v>10082002</v>
      </c>
      <c r="E1111" s="139" t="s">
        <v>1331</v>
      </c>
      <c r="F1111" s="59"/>
      <c r="G1111" s="139"/>
      <c r="H1111" s="59"/>
      <c r="I1111" s="139"/>
      <c r="J1111" s="59"/>
      <c r="K1111" s="139"/>
      <c r="L1111" s="59"/>
      <c r="M1111" s="59"/>
    </row>
    <row r="1112" spans="1:13" s="146" customFormat="1" ht="11.25" customHeight="1">
      <c r="A1112" s="138" t="s">
        <v>4037</v>
      </c>
      <c r="B1112" s="138" t="s">
        <v>4038</v>
      </c>
      <c r="C1112" s="142"/>
      <c r="D1112" s="138" t="s">
        <v>3633</v>
      </c>
      <c r="E1112" s="138" t="s">
        <v>1909</v>
      </c>
      <c r="F1112" s="142"/>
      <c r="G1112" s="142"/>
      <c r="H1112" s="142"/>
      <c r="I1112" s="142"/>
      <c r="J1112" s="142"/>
      <c r="K1112" s="142"/>
      <c r="L1112" s="142"/>
      <c r="M1112" s="142"/>
    </row>
    <row r="1113" spans="1:13" s="146" customFormat="1" ht="11.25" customHeight="1">
      <c r="A1113" s="138" t="s">
        <v>1092</v>
      </c>
      <c r="B1113" s="138" t="s">
        <v>1093</v>
      </c>
      <c r="C1113" s="142"/>
      <c r="D1113" s="138" t="s">
        <v>3518</v>
      </c>
      <c r="E1113" s="138" t="s">
        <v>3519</v>
      </c>
      <c r="F1113" s="138" t="s">
        <v>1506</v>
      </c>
      <c r="G1113" s="138" t="s">
        <v>3525</v>
      </c>
      <c r="H1113" s="138" t="s">
        <v>2034</v>
      </c>
      <c r="I1113" s="138" t="s">
        <v>2035</v>
      </c>
      <c r="J1113" s="141" t="s">
        <v>3876</v>
      </c>
      <c r="K1113" s="138" t="s">
        <v>4039</v>
      </c>
      <c r="L1113" s="138"/>
      <c r="M1113" s="138" t="s">
        <v>2033</v>
      </c>
    </row>
    <row r="1114" spans="1:13" s="146" customFormat="1" ht="11.25" customHeight="1">
      <c r="A1114" s="59" t="s">
        <v>4040</v>
      </c>
      <c r="B1114" s="59" t="s">
        <v>4041</v>
      </c>
      <c r="C1114" s="59"/>
      <c r="D1114" s="59" t="s">
        <v>4042</v>
      </c>
      <c r="E1114" s="59" t="s">
        <v>1496</v>
      </c>
      <c r="F1114" s="59"/>
      <c r="G1114" s="59"/>
      <c r="H1114" s="59"/>
      <c r="I1114" s="59"/>
      <c r="J1114" s="59"/>
      <c r="K1114" s="59"/>
      <c r="L1114" s="59"/>
      <c r="M1114" s="59"/>
    </row>
    <row r="1115" spans="1:13" s="146" customFormat="1" ht="11.25" customHeight="1">
      <c r="A1115" s="59" t="s">
        <v>2538</v>
      </c>
      <c r="B1115" s="59" t="s">
        <v>2539</v>
      </c>
      <c r="C1115" s="59"/>
      <c r="D1115" s="59" t="s">
        <v>448</v>
      </c>
      <c r="E1115" s="59" t="s">
        <v>449</v>
      </c>
      <c r="F1115" s="59" t="s">
        <v>3518</v>
      </c>
      <c r="G1115" s="59" t="s">
        <v>3519</v>
      </c>
      <c r="H1115" s="59" t="s">
        <v>1506</v>
      </c>
      <c r="I1115" s="59" t="s">
        <v>3525</v>
      </c>
      <c r="J1115" s="59" t="s">
        <v>2034</v>
      </c>
      <c r="K1115" s="59" t="s">
        <v>2035</v>
      </c>
      <c r="L1115" s="59" t="s">
        <v>3876</v>
      </c>
      <c r="M1115" s="59"/>
    </row>
    <row r="1116" spans="1:13" s="146" customFormat="1" ht="11.25" customHeight="1">
      <c r="A1116" s="59" t="s">
        <v>1100</v>
      </c>
      <c r="B1116" s="59" t="s">
        <v>1361</v>
      </c>
      <c r="C1116" s="59">
        <v>0</v>
      </c>
      <c r="D1116" s="59" t="s">
        <v>443</v>
      </c>
      <c r="E1116" s="59" t="s">
        <v>634</v>
      </c>
      <c r="F1116" s="59" t="s">
        <v>3518</v>
      </c>
      <c r="G1116" s="59" t="s">
        <v>3519</v>
      </c>
      <c r="H1116" s="59" t="s">
        <v>1506</v>
      </c>
      <c r="I1116" s="59" t="s">
        <v>3525</v>
      </c>
      <c r="J1116" s="59" t="s">
        <v>2034</v>
      </c>
      <c r="K1116" s="59" t="s">
        <v>2035</v>
      </c>
      <c r="L1116" s="59" t="s">
        <v>4043</v>
      </c>
      <c r="M1116" s="59"/>
    </row>
    <row r="1117" spans="1:13" s="146" customFormat="1" ht="11.25" customHeight="1">
      <c r="A1117" s="59" t="s">
        <v>4044</v>
      </c>
      <c r="B1117" s="139" t="s">
        <v>4045</v>
      </c>
      <c r="C1117" s="59"/>
      <c r="D1117" s="59">
        <v>10029</v>
      </c>
      <c r="E1117" s="139"/>
      <c r="F1117" s="59"/>
      <c r="G1117" s="139"/>
      <c r="H1117" s="59"/>
      <c r="I1117" s="139"/>
      <c r="J1117" s="59"/>
      <c r="K1117" s="139"/>
      <c r="L1117" s="59"/>
      <c r="M1117" s="59"/>
    </row>
    <row r="1118" spans="1:13" s="402" customFormat="1" ht="11.25" customHeight="1">
      <c r="A1118" s="59" t="s">
        <v>4046</v>
      </c>
      <c r="B1118" s="139" t="s">
        <v>4047</v>
      </c>
      <c r="C1118" s="59"/>
      <c r="D1118" s="59" t="s">
        <v>2142</v>
      </c>
      <c r="E1118" s="139" t="s">
        <v>3596</v>
      </c>
      <c r="F1118" s="59"/>
      <c r="G1118" s="139"/>
      <c r="H1118" s="59"/>
      <c r="I1118" s="139"/>
      <c r="J1118" s="59"/>
      <c r="K1118" s="139"/>
      <c r="L1118" s="59"/>
      <c r="M1118" s="59"/>
    </row>
    <row r="1119" spans="1:13" s="146" customFormat="1" ht="11.25" customHeight="1">
      <c r="A1119" s="59" t="s">
        <v>3289</v>
      </c>
      <c r="B1119" s="59" t="s">
        <v>3290</v>
      </c>
      <c r="C1119" s="59"/>
      <c r="D1119" s="59" t="s">
        <v>3291</v>
      </c>
      <c r="E1119" s="59" t="s">
        <v>3292</v>
      </c>
      <c r="F1119" s="59" t="s">
        <v>1428</v>
      </c>
      <c r="G1119" s="59" t="s">
        <v>4048</v>
      </c>
      <c r="H1119" s="59"/>
      <c r="I1119" s="59"/>
      <c r="J1119" s="59"/>
      <c r="K1119" s="59"/>
      <c r="L1119" s="59"/>
      <c r="M1119" s="59"/>
    </row>
    <row r="1120" spans="1:13" s="146" customFormat="1" ht="11.25" customHeight="1">
      <c r="A1120" s="59" t="s">
        <v>4049</v>
      </c>
      <c r="B1120" s="59" t="s">
        <v>4050</v>
      </c>
      <c r="C1120" s="59"/>
      <c r="D1120" s="59" t="s">
        <v>443</v>
      </c>
      <c r="E1120" s="59" t="s">
        <v>634</v>
      </c>
      <c r="F1120" s="59" t="s">
        <v>448</v>
      </c>
      <c r="G1120" s="59" t="s">
        <v>449</v>
      </c>
      <c r="H1120" s="59" t="s">
        <v>3518</v>
      </c>
      <c r="I1120" s="59" t="s">
        <v>3519</v>
      </c>
      <c r="J1120" s="59" t="s">
        <v>1506</v>
      </c>
      <c r="K1120" s="59" t="s">
        <v>3525</v>
      </c>
      <c r="L1120" s="59" t="s">
        <v>2034</v>
      </c>
      <c r="M1120" s="59"/>
    </row>
    <row r="1121" spans="1:13" s="146" customFormat="1" ht="11.25" customHeight="1">
      <c r="A1121" s="59" t="s">
        <v>3493</v>
      </c>
      <c r="B1121" s="139" t="s">
        <v>3494</v>
      </c>
      <c r="C1121" s="59"/>
      <c r="D1121" s="59" t="s">
        <v>418</v>
      </c>
      <c r="E1121" s="139" t="s">
        <v>419</v>
      </c>
      <c r="F1121" s="59"/>
      <c r="G1121" s="139"/>
      <c r="H1121" s="59"/>
      <c r="I1121" s="139"/>
      <c r="J1121" s="59"/>
      <c r="K1121" s="139"/>
      <c r="L1121" s="59"/>
      <c r="M1121" s="59"/>
    </row>
    <row r="1122" spans="1:13" s="417" customFormat="1" ht="11.25" customHeight="1">
      <c r="A1122" s="59" t="s">
        <v>3218</v>
      </c>
      <c r="B1122" s="59" t="s">
        <v>3219</v>
      </c>
      <c r="C1122" s="59"/>
      <c r="D1122" s="59" t="s">
        <v>541</v>
      </c>
      <c r="E1122" s="59" t="s">
        <v>542</v>
      </c>
      <c r="F1122" s="59"/>
      <c r="G1122" s="59"/>
      <c r="H1122" s="59"/>
      <c r="I1122" s="59"/>
      <c r="J1122" s="59"/>
      <c r="K1122" s="59"/>
      <c r="L1122" s="59"/>
      <c r="M1122" s="59"/>
    </row>
    <row r="1123" spans="1:13" s="146" customFormat="1" ht="11.25" customHeight="1">
      <c r="A1123" s="59" t="s">
        <v>4051</v>
      </c>
      <c r="B1123" s="59" t="s">
        <v>4052</v>
      </c>
      <c r="C1123" s="59"/>
      <c r="D1123" s="59">
        <v>6229</v>
      </c>
      <c r="E1123" s="59"/>
      <c r="F1123" s="59"/>
      <c r="G1123" s="59"/>
      <c r="H1123" s="59"/>
      <c r="I1123" s="59"/>
      <c r="J1123" s="59"/>
      <c r="K1123" s="59"/>
      <c r="L1123" s="59"/>
      <c r="M1123" s="59"/>
    </row>
    <row r="1124" spans="1:13" s="146" customFormat="1" ht="11.25" customHeight="1">
      <c r="A1124" s="59" t="s">
        <v>594</v>
      </c>
      <c r="B1124" s="59" t="s">
        <v>595</v>
      </c>
      <c r="C1124" s="59"/>
      <c r="D1124" s="59" t="s">
        <v>937</v>
      </c>
      <c r="E1124" s="59" t="s">
        <v>3798</v>
      </c>
      <c r="F1124" s="59"/>
      <c r="G1124" s="59"/>
      <c r="H1124" s="59"/>
      <c r="I1124" s="59"/>
      <c r="J1124" s="59"/>
      <c r="K1124" s="59"/>
      <c r="L1124" s="59"/>
      <c r="M1124" s="59"/>
    </row>
    <row r="1125" spans="1:13" s="146" customFormat="1" ht="11.25" customHeight="1">
      <c r="A1125" s="59" t="s">
        <v>3654</v>
      </c>
      <c r="B1125" s="139" t="s">
        <v>3800</v>
      </c>
      <c r="C1125" s="59"/>
      <c r="D1125" s="59" t="s">
        <v>3503</v>
      </c>
      <c r="E1125" s="139" t="s">
        <v>3504</v>
      </c>
      <c r="F1125" s="59"/>
      <c r="G1125" s="139"/>
      <c r="H1125" s="59"/>
      <c r="I1125" s="139"/>
      <c r="J1125" s="59"/>
      <c r="K1125" s="139"/>
      <c r="L1125" s="59"/>
      <c r="M1125" s="59"/>
    </row>
    <row r="1126" spans="1:13" s="146" customFormat="1" ht="11.25" customHeight="1">
      <c r="A1126" s="59" t="s">
        <v>4053</v>
      </c>
      <c r="B1126" s="59" t="s">
        <v>4054</v>
      </c>
      <c r="C1126" s="59"/>
      <c r="D1126" s="59" t="s">
        <v>937</v>
      </c>
      <c r="E1126" s="59" t="s">
        <v>4055</v>
      </c>
      <c r="F1126" s="59"/>
      <c r="G1126" s="59"/>
      <c r="H1126" s="59"/>
      <c r="I1126" s="59"/>
      <c r="J1126" s="59"/>
      <c r="K1126" s="59"/>
      <c r="L1126" s="59"/>
      <c r="M1126" s="59"/>
    </row>
    <row r="1127" spans="1:13" s="146" customFormat="1" ht="11.25" customHeight="1">
      <c r="A1127" s="138" t="s">
        <v>767</v>
      </c>
      <c r="B1127" s="142" t="s">
        <v>768</v>
      </c>
      <c r="C1127" s="142">
        <v>0</v>
      </c>
      <c r="D1127" s="142" t="s">
        <v>3024</v>
      </c>
      <c r="E1127" s="142" t="s">
        <v>4056</v>
      </c>
      <c r="F1127" s="142" t="s">
        <v>516</v>
      </c>
      <c r="G1127" s="142" t="s">
        <v>4057</v>
      </c>
      <c r="H1127" s="138" t="s">
        <v>4058</v>
      </c>
      <c r="I1127" s="138" t="s">
        <v>4059</v>
      </c>
      <c r="J1127" s="142"/>
      <c r="K1127" s="142"/>
      <c r="L1127" s="142"/>
      <c r="M1127" s="142"/>
    </row>
    <row r="1128" spans="1:13" s="146" customFormat="1" ht="11.25" customHeight="1">
      <c r="A1128" s="59" t="s">
        <v>3791</v>
      </c>
      <c r="B1128" s="59" t="s">
        <v>4060</v>
      </c>
      <c r="C1128" s="59"/>
      <c r="D1128" s="59" t="s">
        <v>3518</v>
      </c>
      <c r="E1128" s="59" t="s">
        <v>3519</v>
      </c>
      <c r="F1128" s="59"/>
      <c r="G1128" s="59"/>
      <c r="H1128" s="59"/>
      <c r="I1128" s="59"/>
      <c r="J1128" s="59"/>
      <c r="K1128" s="59"/>
      <c r="L1128" s="59"/>
      <c r="M1128" s="59"/>
    </row>
    <row r="1129" spans="1:13" s="146" customFormat="1" ht="11.25" customHeight="1">
      <c r="A1129" s="59" t="s">
        <v>4061</v>
      </c>
      <c r="B1129" s="59" t="s">
        <v>4062</v>
      </c>
      <c r="C1129" s="59"/>
      <c r="D1129" s="59" t="s">
        <v>4063</v>
      </c>
      <c r="E1129" s="59" t="s">
        <v>4064</v>
      </c>
      <c r="F1129" s="59"/>
      <c r="G1129" s="59"/>
      <c r="H1129" s="59"/>
      <c r="I1129" s="59"/>
      <c r="J1129" s="59"/>
      <c r="K1129" s="59"/>
      <c r="L1129" s="59"/>
      <c r="M1129" s="59"/>
    </row>
    <row r="1130" spans="1:13" s="146" customFormat="1" ht="11.25" customHeight="1">
      <c r="A1130" s="59" t="s">
        <v>4065</v>
      </c>
      <c r="B1130" s="59" t="s">
        <v>4066</v>
      </c>
      <c r="C1130" s="59"/>
      <c r="D1130" s="59" t="s">
        <v>2537</v>
      </c>
      <c r="E1130" s="59" t="s">
        <v>3920</v>
      </c>
      <c r="F1130" s="59" t="s">
        <v>4067</v>
      </c>
      <c r="G1130" s="59" t="s">
        <v>4068</v>
      </c>
      <c r="H1130" s="59"/>
      <c r="I1130" s="59"/>
      <c r="J1130" s="59"/>
      <c r="K1130" s="59"/>
      <c r="L1130" s="59"/>
      <c r="M1130" s="59"/>
    </row>
    <row r="1131" spans="1:13" s="146" customFormat="1" ht="11.25" customHeight="1">
      <c r="A1131" s="138" t="s">
        <v>1475</v>
      </c>
      <c r="B1131" s="138" t="s">
        <v>4069</v>
      </c>
      <c r="C1131" s="142"/>
      <c r="D1131" s="141" t="s">
        <v>3486</v>
      </c>
      <c r="E1131" s="138" t="s">
        <v>4070</v>
      </c>
      <c r="F1131" s="138" t="s">
        <v>3378</v>
      </c>
      <c r="G1131" s="138" t="s">
        <v>3379</v>
      </c>
      <c r="H1131" s="138" t="s">
        <v>2553</v>
      </c>
      <c r="I1131" s="138" t="s">
        <v>4071</v>
      </c>
      <c r="J1131" s="138" t="s">
        <v>418</v>
      </c>
      <c r="K1131" s="138" t="s">
        <v>419</v>
      </c>
      <c r="L1131" s="138"/>
      <c r="M1131" s="138" t="s">
        <v>1293</v>
      </c>
    </row>
    <row r="1132" spans="1:13" s="146" customFormat="1" ht="11.25" customHeight="1">
      <c r="A1132" s="138" t="s">
        <v>2121</v>
      </c>
      <c r="B1132" s="141" t="s">
        <v>2122</v>
      </c>
      <c r="C1132" s="142"/>
      <c r="D1132" s="141" t="s">
        <v>3985</v>
      </c>
      <c r="E1132" s="141" t="s">
        <v>3986</v>
      </c>
      <c r="F1132" s="141" t="s">
        <v>3783</v>
      </c>
      <c r="G1132" s="141" t="s">
        <v>3784</v>
      </c>
      <c r="H1132" s="138"/>
      <c r="I1132" s="138"/>
      <c r="J1132" s="138"/>
      <c r="K1132" s="138"/>
      <c r="L1132" s="138"/>
      <c r="M1132" s="138"/>
    </row>
    <row r="1133" spans="1:13" s="403" customFormat="1" ht="11.25" customHeight="1">
      <c r="A1133" s="59" t="s">
        <v>3046</v>
      </c>
      <c r="B1133" s="59" t="s">
        <v>4072</v>
      </c>
      <c r="C1133" s="59"/>
      <c r="D1133" s="59" t="s">
        <v>3669</v>
      </c>
      <c r="E1133" s="59" t="s">
        <v>3670</v>
      </c>
      <c r="F1133" s="59"/>
      <c r="G1133" s="59"/>
      <c r="H1133" s="59"/>
      <c r="I1133" s="59"/>
      <c r="J1133" s="59"/>
      <c r="K1133" s="59"/>
      <c r="L1133" s="59"/>
      <c r="M1133" s="59"/>
    </row>
    <row r="1134" spans="1:13" s="403" customFormat="1" ht="11.25" customHeight="1">
      <c r="A1134" s="59" t="s">
        <v>4073</v>
      </c>
      <c r="B1134" s="59" t="s">
        <v>4074</v>
      </c>
      <c r="C1134" s="59"/>
      <c r="D1134" s="59" t="s">
        <v>2615</v>
      </c>
      <c r="E1134" s="59" t="s">
        <v>4075</v>
      </c>
      <c r="F1134" s="59"/>
      <c r="G1134" s="59"/>
      <c r="H1134" s="59"/>
      <c r="I1134" s="59"/>
      <c r="J1134" s="59"/>
      <c r="K1134" s="59"/>
      <c r="L1134" s="59"/>
      <c r="M1134" s="59"/>
    </row>
    <row r="1135" spans="1:13" s="146" customFormat="1" ht="11.25" customHeight="1">
      <c r="A1135" s="59" t="s">
        <v>4076</v>
      </c>
      <c r="B1135" s="59" t="s">
        <v>4077</v>
      </c>
      <c r="C1135" s="59"/>
      <c r="D1135" s="59" t="s">
        <v>564</v>
      </c>
      <c r="E1135" s="59" t="s">
        <v>1213</v>
      </c>
      <c r="F1135" s="59" t="s">
        <v>691</v>
      </c>
      <c r="G1135" s="59" t="s">
        <v>3821</v>
      </c>
      <c r="H1135" s="59" t="s">
        <v>691</v>
      </c>
      <c r="I1135" s="59"/>
      <c r="J1135" s="59"/>
      <c r="K1135" s="59"/>
      <c r="L1135" s="59"/>
      <c r="M1135" s="59"/>
    </row>
    <row r="1136" spans="1:13" s="146" customFormat="1" ht="11.25" customHeight="1">
      <c r="A1136" s="59" t="s">
        <v>969</v>
      </c>
      <c r="B1136" s="139" t="s">
        <v>813</v>
      </c>
      <c r="C1136" s="59"/>
      <c r="D1136" s="59" t="s">
        <v>3518</v>
      </c>
      <c r="E1136" s="139" t="s">
        <v>3799</v>
      </c>
      <c r="F1136" s="59" t="s">
        <v>2790</v>
      </c>
      <c r="G1136" s="139" t="s">
        <v>3671</v>
      </c>
      <c r="H1136" s="59" t="s">
        <v>331</v>
      </c>
      <c r="I1136" s="139" t="s">
        <v>332</v>
      </c>
      <c r="J1136" s="59" t="s">
        <v>2820</v>
      </c>
      <c r="K1136" s="139" t="s">
        <v>4078</v>
      </c>
      <c r="L1136" s="59"/>
      <c r="M1136" s="59"/>
    </row>
    <row r="1137" spans="1:13" s="146" customFormat="1" ht="11.25" customHeight="1">
      <c r="A1137" s="59" t="s">
        <v>3055</v>
      </c>
      <c r="B1137" s="139" t="s">
        <v>4079</v>
      </c>
      <c r="C1137" s="59"/>
      <c r="D1137" s="59">
        <v>1212121</v>
      </c>
      <c r="E1137" s="139" t="s">
        <v>4080</v>
      </c>
      <c r="F1137" s="59"/>
      <c r="G1137" s="139"/>
      <c r="H1137" s="59"/>
      <c r="I1137" s="139"/>
      <c r="J1137" s="59"/>
      <c r="K1137" s="139"/>
      <c r="L1137" s="59"/>
      <c r="M1137" s="59"/>
    </row>
    <row r="1138" spans="1:13" s="404" customFormat="1" ht="11.25" customHeight="1">
      <c r="A1138" s="59" t="s">
        <v>3552</v>
      </c>
      <c r="B1138" s="59" t="s">
        <v>3553</v>
      </c>
      <c r="C1138" s="59"/>
      <c r="D1138" s="59" t="s">
        <v>3829</v>
      </c>
      <c r="E1138" s="59" t="s">
        <v>4081</v>
      </c>
      <c r="F1138" s="59"/>
      <c r="G1138" s="59"/>
      <c r="H1138" s="59"/>
      <c r="I1138" s="59"/>
      <c r="J1138" s="59"/>
      <c r="K1138" s="59"/>
      <c r="L1138" s="59"/>
      <c r="M1138" s="59"/>
    </row>
    <row r="1139" spans="1:13" s="146" customFormat="1" ht="11.25" customHeight="1">
      <c r="A1139" s="59" t="s">
        <v>3550</v>
      </c>
      <c r="B1139" s="59" t="s">
        <v>3551</v>
      </c>
      <c r="C1139" s="59"/>
      <c r="D1139" s="59" t="s">
        <v>3503</v>
      </c>
      <c r="E1139" s="59" t="s">
        <v>3504</v>
      </c>
      <c r="F1139" s="59"/>
      <c r="G1139" s="59"/>
      <c r="H1139" s="59"/>
      <c r="I1139" s="59"/>
      <c r="J1139" s="59"/>
      <c r="K1139" s="59"/>
      <c r="L1139" s="59"/>
      <c r="M1139" s="59"/>
    </row>
    <row r="1140" spans="1:13" s="146" customFormat="1" ht="11.25" customHeight="1">
      <c r="A1140" s="59" t="s">
        <v>858</v>
      </c>
      <c r="B1140" s="139" t="s">
        <v>859</v>
      </c>
      <c r="C1140" s="59">
        <v>0</v>
      </c>
      <c r="D1140" s="59" t="s">
        <v>975</v>
      </c>
      <c r="E1140" s="139" t="s">
        <v>4082</v>
      </c>
      <c r="F1140" s="59" t="s">
        <v>767</v>
      </c>
      <c r="G1140" s="139" t="s">
        <v>768</v>
      </c>
      <c r="H1140" s="59"/>
      <c r="I1140" s="139"/>
      <c r="J1140" s="59"/>
      <c r="K1140" s="139"/>
      <c r="L1140" s="59"/>
      <c r="M1140" s="59"/>
    </row>
    <row r="1141" spans="1:13" s="146" customFormat="1" ht="11.25" customHeight="1">
      <c r="A1141" s="59" t="s">
        <v>760</v>
      </c>
      <c r="B1141" s="139" t="s">
        <v>761</v>
      </c>
      <c r="C1141" s="59"/>
      <c r="D1141" s="59" t="s">
        <v>772</v>
      </c>
      <c r="E1141" s="139" t="s">
        <v>869</v>
      </c>
      <c r="F1141" s="59"/>
      <c r="G1141" s="139"/>
      <c r="H1141" s="59"/>
      <c r="I1141" s="139"/>
      <c r="J1141" s="59"/>
      <c r="K1141" s="139"/>
      <c r="L1141" s="59"/>
      <c r="M1141" s="59"/>
    </row>
    <row r="1142" spans="1:13" s="275" customFormat="1" ht="11.25" customHeight="1">
      <c r="A1142" s="59" t="s">
        <v>1048</v>
      </c>
      <c r="B1142" s="59" t="s">
        <v>4083</v>
      </c>
      <c r="C1142" s="59"/>
      <c r="D1142" s="59" t="s">
        <v>3783</v>
      </c>
      <c r="E1142" s="59" t="s">
        <v>3784</v>
      </c>
      <c r="F1142" s="59" t="s">
        <v>3783</v>
      </c>
      <c r="G1142" s="59" t="s">
        <v>3784</v>
      </c>
      <c r="H1142" s="59"/>
      <c r="I1142" s="59"/>
      <c r="J1142" s="59"/>
      <c r="K1142" s="59"/>
      <c r="L1142" s="59"/>
      <c r="M1142" s="59"/>
    </row>
    <row r="1143" spans="1:13" s="403" customFormat="1" ht="11.25" customHeight="1">
      <c r="A1143" s="59" t="s">
        <v>3279</v>
      </c>
      <c r="B1143" s="59" t="s">
        <v>3280</v>
      </c>
      <c r="C1143" s="59"/>
      <c r="D1143" s="59" t="s">
        <v>3577</v>
      </c>
      <c r="E1143" s="59" t="s">
        <v>3578</v>
      </c>
      <c r="F1143" s="59"/>
      <c r="G1143" s="59"/>
      <c r="H1143" s="59"/>
      <c r="I1143" s="59"/>
      <c r="J1143" s="59"/>
      <c r="K1143" s="59"/>
      <c r="L1143" s="59"/>
      <c r="M1143" s="59"/>
    </row>
    <row r="1144" spans="1:13" s="146" customFormat="1" ht="11.25" customHeight="1">
      <c r="A1144" s="59" t="s">
        <v>907</v>
      </c>
      <c r="B1144" s="59" t="s">
        <v>2518</v>
      </c>
      <c r="C1144" s="59"/>
      <c r="D1144" s="59">
        <v>8194</v>
      </c>
      <c r="E1144" s="59" t="s">
        <v>580</v>
      </c>
      <c r="F1144" s="59"/>
      <c r="G1144" s="59"/>
      <c r="H1144" s="59"/>
      <c r="I1144" s="59"/>
      <c r="J1144" s="59"/>
      <c r="K1144" s="59"/>
      <c r="L1144" s="59"/>
      <c r="M1144" s="59"/>
    </row>
    <row r="1145" spans="1:13" s="146" customFormat="1" ht="11.25" customHeight="1">
      <c r="A1145" s="59" t="s">
        <v>1593</v>
      </c>
      <c r="B1145" s="139" t="s">
        <v>1594</v>
      </c>
      <c r="C1145" s="59">
        <v>0.78</v>
      </c>
      <c r="D1145" s="59" t="s">
        <v>564</v>
      </c>
      <c r="E1145" s="139" t="s">
        <v>4084</v>
      </c>
      <c r="F1145" s="59" t="s">
        <v>721</v>
      </c>
      <c r="G1145" s="139" t="s">
        <v>722</v>
      </c>
      <c r="H1145" s="59" t="s">
        <v>4085</v>
      </c>
      <c r="I1145" s="139" t="s">
        <v>826</v>
      </c>
      <c r="J1145" s="59" t="s">
        <v>4086</v>
      </c>
      <c r="K1145" s="139" t="s">
        <v>4087</v>
      </c>
      <c r="L1145" s="59" t="s">
        <v>691</v>
      </c>
      <c r="M1145" s="59"/>
    </row>
    <row r="1146" spans="1:13" s="146" customFormat="1" ht="11.25" customHeight="1">
      <c r="A1146" s="59" t="s">
        <v>4088</v>
      </c>
      <c r="B1146" s="59" t="s">
        <v>4089</v>
      </c>
      <c r="C1146" s="59"/>
      <c r="D1146" s="59" t="s">
        <v>564</v>
      </c>
      <c r="E1146" s="59" t="s">
        <v>1213</v>
      </c>
      <c r="F1146" s="59" t="s">
        <v>1910</v>
      </c>
      <c r="G1146" s="59" t="s">
        <v>4090</v>
      </c>
      <c r="H1146" s="59" t="s">
        <v>2983</v>
      </c>
      <c r="I1146" s="59" t="s">
        <v>4091</v>
      </c>
      <c r="J1146" s="59" t="s">
        <v>1058</v>
      </c>
      <c r="K1146" s="59" t="s">
        <v>1059</v>
      </c>
      <c r="L1146" s="59"/>
      <c r="M1146" s="59"/>
    </row>
    <row r="1147" spans="1:13" s="146" customFormat="1" ht="11.25" customHeight="1">
      <c r="A1147" s="59" t="s">
        <v>947</v>
      </c>
      <c r="B1147" s="139" t="s">
        <v>4092</v>
      </c>
      <c r="C1147" s="59"/>
      <c r="D1147" s="59" t="s">
        <v>3928</v>
      </c>
      <c r="E1147" s="139" t="s">
        <v>3929</v>
      </c>
      <c r="F1147" s="59"/>
      <c r="G1147" s="139"/>
      <c r="H1147" s="59"/>
      <c r="I1147" s="139"/>
      <c r="J1147" s="59"/>
      <c r="K1147" s="139"/>
      <c r="L1147" s="59"/>
      <c r="M1147" s="59"/>
    </row>
    <row r="1148" spans="1:13" s="146" customFormat="1" ht="11.25" customHeight="1">
      <c r="A1148" s="59" t="s">
        <v>3305</v>
      </c>
      <c r="B1148" s="59" t="s">
        <v>3306</v>
      </c>
      <c r="C1148" s="59"/>
      <c r="D1148" s="59" t="s">
        <v>3291</v>
      </c>
      <c r="E1148" s="59" t="s">
        <v>3292</v>
      </c>
      <c r="F1148" s="59" t="s">
        <v>2521</v>
      </c>
      <c r="G1148" s="59" t="s">
        <v>2522</v>
      </c>
      <c r="H1148" s="59"/>
      <c r="I1148" s="59"/>
      <c r="J1148" s="59"/>
      <c r="K1148" s="59"/>
      <c r="L1148" s="59"/>
      <c r="M1148" s="59"/>
    </row>
    <row r="1149" spans="1:13" s="146" customFormat="1" ht="11.25" customHeight="1">
      <c r="A1149" s="59" t="s">
        <v>1204</v>
      </c>
      <c r="B1149" s="59" t="s">
        <v>4093</v>
      </c>
      <c r="C1149" s="59"/>
      <c r="D1149" s="59" t="s">
        <v>1218</v>
      </c>
      <c r="E1149" s="59" t="s">
        <v>1219</v>
      </c>
      <c r="F1149" s="59"/>
      <c r="G1149" s="59"/>
      <c r="H1149" s="59"/>
      <c r="I1149" s="59"/>
      <c r="J1149" s="59"/>
      <c r="K1149" s="59"/>
      <c r="L1149" s="59"/>
      <c r="M1149" s="59"/>
    </row>
    <row r="1150" spans="1:13" s="146" customFormat="1" ht="11.25" customHeight="1">
      <c r="A1150" s="59" t="s">
        <v>4094</v>
      </c>
      <c r="B1150" s="139" t="s">
        <v>4095</v>
      </c>
      <c r="C1150" s="59"/>
      <c r="D1150" s="59" t="s">
        <v>3961</v>
      </c>
      <c r="E1150" s="139" t="s">
        <v>3962</v>
      </c>
      <c r="F1150" s="59"/>
      <c r="G1150" s="139"/>
      <c r="H1150" s="59"/>
      <c r="I1150" s="139"/>
      <c r="J1150" s="59"/>
      <c r="K1150" s="139"/>
      <c r="L1150" s="59"/>
      <c r="M1150" s="59"/>
    </row>
    <row r="1151" spans="1:13" s="146" customFormat="1" ht="11.25" customHeight="1">
      <c r="A1151" s="59" t="s">
        <v>4096</v>
      </c>
      <c r="B1151" s="139" t="s">
        <v>4097</v>
      </c>
      <c r="C1151" s="59"/>
      <c r="D1151" s="59">
        <v>10072412</v>
      </c>
      <c r="E1151" s="139" t="s">
        <v>580</v>
      </c>
      <c r="F1151" s="59"/>
      <c r="G1151" s="139"/>
      <c r="H1151" s="59"/>
      <c r="I1151" s="139"/>
      <c r="J1151" s="59"/>
      <c r="K1151" s="139"/>
      <c r="L1151" s="59"/>
      <c r="M1151" s="59"/>
    </row>
    <row r="1152" spans="1:13" s="146" customFormat="1" ht="11.25" customHeight="1">
      <c r="A1152" s="59" t="s">
        <v>369</v>
      </c>
      <c r="B1152" s="139" t="s">
        <v>370</v>
      </c>
      <c r="C1152" s="59">
        <v>0</v>
      </c>
      <c r="D1152" s="59" t="s">
        <v>541</v>
      </c>
      <c r="E1152" s="139" t="s">
        <v>542</v>
      </c>
      <c r="F1152" s="59" t="s">
        <v>1304</v>
      </c>
      <c r="G1152" s="139" t="s">
        <v>1305</v>
      </c>
      <c r="H1152" s="59" t="s">
        <v>4098</v>
      </c>
      <c r="I1152" s="139" t="s">
        <v>4099</v>
      </c>
      <c r="J1152" s="59"/>
      <c r="K1152" s="139"/>
      <c r="L1152" s="59"/>
      <c r="M1152" s="59"/>
    </row>
    <row r="1153" spans="1:13" s="146" customFormat="1" ht="11.25" customHeight="1">
      <c r="A1153" s="59" t="s">
        <v>4100</v>
      </c>
      <c r="B1153" s="139" t="s">
        <v>4101</v>
      </c>
      <c r="C1153" s="59">
        <v>6.5</v>
      </c>
      <c r="D1153" s="59" t="s">
        <v>1166</v>
      </c>
      <c r="E1153" s="139" t="s">
        <v>2475</v>
      </c>
      <c r="F1153" s="59" t="s">
        <v>3126</v>
      </c>
      <c r="G1153" s="139" t="s">
        <v>3127</v>
      </c>
      <c r="H1153" s="59" t="s">
        <v>3128</v>
      </c>
      <c r="I1153" s="139" t="s">
        <v>3129</v>
      </c>
      <c r="J1153" s="59" t="s">
        <v>3130</v>
      </c>
      <c r="K1153" s="139" t="s">
        <v>3131</v>
      </c>
      <c r="L1153" s="59"/>
      <c r="M1153" s="59"/>
    </row>
    <row r="1154" spans="1:13" s="146" customFormat="1" ht="11.25" customHeight="1">
      <c r="A1154" s="59" t="s">
        <v>4102</v>
      </c>
      <c r="B1154" s="59" t="s">
        <v>4103</v>
      </c>
      <c r="C1154" s="59"/>
      <c r="D1154" s="59" t="s">
        <v>17</v>
      </c>
      <c r="E1154" s="59" t="s">
        <v>4104</v>
      </c>
      <c r="F1154" s="59" t="s">
        <v>3328</v>
      </c>
      <c r="G1154" s="59" t="s">
        <v>3329</v>
      </c>
      <c r="H1154" s="59" t="s">
        <v>585</v>
      </c>
      <c r="I1154" s="59" t="s">
        <v>586</v>
      </c>
      <c r="J1154" s="59" t="s">
        <v>1882</v>
      </c>
      <c r="K1154" s="59" t="s">
        <v>1883</v>
      </c>
      <c r="L1154" s="59"/>
      <c r="M1154" s="59"/>
    </row>
    <row r="1155" spans="1:13" s="146" customFormat="1" ht="11.25" customHeight="1">
      <c r="A1155" s="59" t="s">
        <v>1641</v>
      </c>
      <c r="B1155" s="139" t="s">
        <v>1642</v>
      </c>
      <c r="C1155" s="59">
        <v>14.6</v>
      </c>
      <c r="D1155" s="59" t="s">
        <v>1164</v>
      </c>
      <c r="E1155" s="139" t="s">
        <v>1165</v>
      </c>
      <c r="F1155" s="59" t="s">
        <v>369</v>
      </c>
      <c r="G1155" s="139" t="s">
        <v>370</v>
      </c>
      <c r="H1155" s="59" t="s">
        <v>4105</v>
      </c>
      <c r="I1155" s="139" t="s">
        <v>4106</v>
      </c>
      <c r="J1155" s="59" t="s">
        <v>4107</v>
      </c>
      <c r="K1155" s="139" t="s">
        <v>4108</v>
      </c>
      <c r="L1155" s="59"/>
      <c r="M1155" s="59"/>
    </row>
    <row r="1156" spans="1:13" s="146" customFormat="1" ht="11.25" customHeight="1">
      <c r="A1156" s="59" t="s">
        <v>905</v>
      </c>
      <c r="B1156" s="59" t="s">
        <v>906</v>
      </c>
      <c r="C1156" s="59"/>
      <c r="D1156" s="59" t="s">
        <v>708</v>
      </c>
      <c r="E1156" s="59" t="s">
        <v>709</v>
      </c>
      <c r="F1156" s="59"/>
      <c r="G1156" s="59"/>
      <c r="H1156" s="59"/>
      <c r="I1156" s="59"/>
      <c r="J1156" s="59"/>
      <c r="K1156" s="59"/>
      <c r="L1156" s="59"/>
      <c r="M1156" s="59"/>
    </row>
    <row r="1157" spans="1:13" s="146" customFormat="1" ht="11.25" customHeight="1">
      <c r="A1157" s="59" t="s">
        <v>4109</v>
      </c>
      <c r="B1157" s="59" t="s">
        <v>4110</v>
      </c>
      <c r="C1157" s="59"/>
      <c r="D1157" s="59" t="s">
        <v>721</v>
      </c>
      <c r="E1157" s="59" t="s">
        <v>722</v>
      </c>
      <c r="F1157" s="59" t="s">
        <v>706</v>
      </c>
      <c r="G1157" s="59" t="s">
        <v>707</v>
      </c>
      <c r="H1157" s="59"/>
      <c r="I1157" s="59"/>
      <c r="J1157" s="59"/>
      <c r="K1157" s="59"/>
      <c r="L1157" s="59"/>
      <c r="M1157" s="59"/>
    </row>
    <row r="1158" spans="1:13" s="146" customFormat="1" ht="11.25" customHeight="1">
      <c r="A1158" s="59" t="s">
        <v>4111</v>
      </c>
      <c r="B1158" s="59" t="s">
        <v>4112</v>
      </c>
      <c r="C1158" s="59"/>
      <c r="D1158" s="59" t="s">
        <v>708</v>
      </c>
      <c r="E1158" s="59" t="s">
        <v>2677</v>
      </c>
      <c r="F1158" s="59" t="s">
        <v>1218</v>
      </c>
      <c r="G1158" s="59" t="s">
        <v>1219</v>
      </c>
      <c r="H1158" s="59"/>
      <c r="I1158" s="59"/>
      <c r="J1158" s="59"/>
      <c r="K1158" s="59"/>
      <c r="L1158" s="59"/>
      <c r="M1158" s="59"/>
    </row>
    <row r="1159" spans="1:13" s="146" customFormat="1" ht="11.25" customHeight="1">
      <c r="A1159" s="138" t="s">
        <v>4113</v>
      </c>
      <c r="B1159" s="138" t="s">
        <v>4114</v>
      </c>
      <c r="C1159" s="142"/>
      <c r="D1159" s="138" t="s">
        <v>503</v>
      </c>
      <c r="E1159" s="138" t="s">
        <v>504</v>
      </c>
      <c r="F1159" s="138" t="s">
        <v>397</v>
      </c>
      <c r="G1159" s="138" t="s">
        <v>549</v>
      </c>
      <c r="H1159" s="138" t="s">
        <v>3126</v>
      </c>
      <c r="I1159" s="138" t="s">
        <v>3127</v>
      </c>
      <c r="J1159" s="138" t="s">
        <v>4115</v>
      </c>
      <c r="K1159" s="138" t="s">
        <v>4116</v>
      </c>
      <c r="L1159" s="138"/>
      <c r="M1159" s="138"/>
    </row>
    <row r="1160" spans="1:13" s="402" customFormat="1" ht="11.25" customHeight="1">
      <c r="A1160" s="59" t="s">
        <v>3319</v>
      </c>
      <c r="B1160" s="139" t="s">
        <v>3320</v>
      </c>
      <c r="C1160" s="59"/>
      <c r="D1160" s="59" t="s">
        <v>4117</v>
      </c>
      <c r="E1160" s="139" t="s">
        <v>4118</v>
      </c>
      <c r="F1160" s="59" t="s">
        <v>3859</v>
      </c>
      <c r="G1160" s="139" t="s">
        <v>3860</v>
      </c>
      <c r="H1160" s="59"/>
      <c r="I1160" s="139"/>
      <c r="J1160" s="59"/>
      <c r="K1160" s="139"/>
      <c r="L1160" s="59"/>
      <c r="M1160" s="59"/>
    </row>
    <row r="1161" spans="1:13" s="146" customFormat="1" ht="11.25" customHeight="1">
      <c r="A1161" s="59" t="s">
        <v>1388</v>
      </c>
      <c r="B1161" s="59" t="s">
        <v>4119</v>
      </c>
      <c r="C1161" s="59"/>
      <c r="D1161" s="59" t="s">
        <v>3319</v>
      </c>
      <c r="E1161" s="59" t="s">
        <v>3320</v>
      </c>
      <c r="F1161" s="59"/>
      <c r="G1161" s="59"/>
      <c r="H1161" s="59"/>
      <c r="I1161" s="59"/>
      <c r="J1161" s="59"/>
      <c r="K1161" s="59"/>
      <c r="L1161" s="59"/>
      <c r="M1161" s="59"/>
    </row>
    <row r="1162" spans="1:13" s="146" customFormat="1" ht="11.25" customHeight="1">
      <c r="A1162" s="59" t="s">
        <v>725</v>
      </c>
      <c r="B1162" s="139" t="s">
        <v>726</v>
      </c>
      <c r="C1162" s="59">
        <v>0</v>
      </c>
      <c r="D1162" s="59" t="s">
        <v>1072</v>
      </c>
      <c r="E1162" s="139" t="s">
        <v>1073</v>
      </c>
      <c r="F1162" s="59" t="s">
        <v>4120</v>
      </c>
      <c r="G1162" s="139" t="s">
        <v>4121</v>
      </c>
      <c r="H1162" s="59" t="s">
        <v>4122</v>
      </c>
      <c r="I1162" s="139" t="s">
        <v>4123</v>
      </c>
      <c r="J1162" s="59"/>
      <c r="K1162" s="139"/>
      <c r="L1162" s="59"/>
      <c r="M1162" s="59"/>
    </row>
    <row r="1163" spans="1:13" s="402" customFormat="1" ht="11.25" customHeight="1">
      <c r="A1163" s="59" t="s">
        <v>1110</v>
      </c>
      <c r="B1163" s="59" t="s">
        <v>1111</v>
      </c>
      <c r="C1163" s="59"/>
      <c r="D1163" s="59" t="s">
        <v>3536</v>
      </c>
      <c r="E1163" s="59" t="s">
        <v>3537</v>
      </c>
      <c r="F1163" s="59" t="s">
        <v>541</v>
      </c>
      <c r="G1163" s="59" t="s">
        <v>542</v>
      </c>
      <c r="H1163" s="59"/>
      <c r="I1163" s="59"/>
      <c r="J1163" s="59"/>
      <c r="K1163" s="59"/>
      <c r="L1163" s="59"/>
      <c r="M1163" s="59"/>
    </row>
    <row r="1164" spans="1:13" s="146" customFormat="1" ht="11.25" customHeight="1">
      <c r="A1164" s="59" t="s">
        <v>4124</v>
      </c>
      <c r="B1164" s="59" t="s">
        <v>4125</v>
      </c>
      <c r="C1164" s="59"/>
      <c r="D1164" s="59" t="s">
        <v>1340</v>
      </c>
      <c r="E1164" s="59" t="s">
        <v>1341</v>
      </c>
      <c r="F1164" s="59"/>
      <c r="G1164" s="59"/>
      <c r="H1164" s="59"/>
      <c r="I1164" s="59"/>
      <c r="J1164" s="59"/>
      <c r="K1164" s="59"/>
      <c r="L1164" s="59"/>
      <c r="M1164" s="59"/>
    </row>
    <row r="1165" spans="1:13" s="146" customFormat="1" ht="11.25" customHeight="1">
      <c r="A1165" s="59" t="s">
        <v>494</v>
      </c>
      <c r="B1165" s="139" t="s">
        <v>495</v>
      </c>
      <c r="C1165" s="59">
        <v>10.3</v>
      </c>
      <c r="D1165" s="59" t="s">
        <v>496</v>
      </c>
      <c r="E1165" s="139" t="s">
        <v>4126</v>
      </c>
      <c r="F1165" s="59" t="s">
        <v>1595</v>
      </c>
      <c r="G1165" s="139" t="s">
        <v>1596</v>
      </c>
      <c r="H1165" s="59" t="s">
        <v>1236</v>
      </c>
      <c r="I1165" s="139" t="s">
        <v>1237</v>
      </c>
      <c r="J1165" s="59" t="s">
        <v>4094</v>
      </c>
      <c r="K1165" s="139" t="s">
        <v>4127</v>
      </c>
      <c r="L1165" s="59" t="s">
        <v>564</v>
      </c>
      <c r="M1165" s="59" t="s">
        <v>498</v>
      </c>
    </row>
    <row r="1166" spans="1:13" s="146" customFormat="1" ht="11.25" customHeight="1">
      <c r="A1166" s="59" t="s">
        <v>4128</v>
      </c>
      <c r="B1166" s="139" t="s">
        <v>4129</v>
      </c>
      <c r="C1166" s="59"/>
      <c r="D1166" s="59" t="s">
        <v>4130</v>
      </c>
      <c r="E1166" s="139" t="s">
        <v>4131</v>
      </c>
      <c r="F1166" s="59"/>
      <c r="G1166" s="139"/>
      <c r="H1166" s="59"/>
      <c r="I1166" s="139"/>
      <c r="J1166" s="59"/>
      <c r="K1166" s="139"/>
      <c r="L1166" s="59"/>
      <c r="M1166" s="59"/>
    </row>
    <row r="1167" spans="1:13" s="287" customFormat="1" ht="11.25" customHeight="1">
      <c r="A1167" s="59" t="s">
        <v>1504</v>
      </c>
      <c r="B1167" s="139" t="s">
        <v>1505</v>
      </c>
      <c r="C1167" s="59"/>
      <c r="D1167" s="59" t="s">
        <v>1092</v>
      </c>
      <c r="E1167" s="139" t="s">
        <v>1093</v>
      </c>
      <c r="F1167" s="59" t="s">
        <v>4132</v>
      </c>
      <c r="G1167" s="139" t="s">
        <v>4133</v>
      </c>
      <c r="H1167" s="59" t="s">
        <v>1074</v>
      </c>
      <c r="I1167" s="139" t="s">
        <v>1075</v>
      </c>
      <c r="J1167" s="59"/>
      <c r="K1167" s="139"/>
      <c r="L1167" s="59"/>
      <c r="M1167" s="59"/>
    </row>
    <row r="1168" spans="1:13" s="146" customFormat="1" ht="11.25" customHeight="1">
      <c r="A1168" s="59" t="s">
        <v>4134</v>
      </c>
      <c r="B1168" s="59" t="s">
        <v>4135</v>
      </c>
      <c r="C1168" s="59"/>
      <c r="D1168" s="59" t="s">
        <v>990</v>
      </c>
      <c r="E1168" s="59" t="s">
        <v>2069</v>
      </c>
      <c r="F1168" s="59" t="s">
        <v>1525</v>
      </c>
      <c r="G1168" s="59" t="s">
        <v>1849</v>
      </c>
      <c r="H1168" s="59" t="s">
        <v>531</v>
      </c>
      <c r="I1168" s="59" t="s">
        <v>532</v>
      </c>
      <c r="J1168" s="59" t="s">
        <v>1334</v>
      </c>
      <c r="K1168" s="59" t="s">
        <v>1335</v>
      </c>
      <c r="L1168" s="59"/>
      <c r="M1168" s="59" t="s">
        <v>384</v>
      </c>
    </row>
    <row r="1169" spans="1:13" s="146" customFormat="1" ht="11.25" customHeight="1">
      <c r="A1169" s="59" t="s">
        <v>2788</v>
      </c>
      <c r="B1169" s="139" t="s">
        <v>4136</v>
      </c>
      <c r="C1169" s="59"/>
      <c r="D1169" s="59" t="s">
        <v>4137</v>
      </c>
      <c r="E1169" s="139" t="s">
        <v>4138</v>
      </c>
      <c r="F1169" s="59"/>
      <c r="G1169" s="139"/>
      <c r="H1169" s="59"/>
      <c r="I1169" s="139"/>
      <c r="J1169" s="59"/>
      <c r="K1169" s="139"/>
      <c r="L1169" s="59"/>
      <c r="M1169" s="59"/>
    </row>
    <row r="1170" spans="1:13" s="146" customFormat="1" ht="11.25" customHeight="1">
      <c r="A1170" s="59" t="s">
        <v>474</v>
      </c>
      <c r="B1170" s="139" t="s">
        <v>475</v>
      </c>
      <c r="C1170" s="59">
        <v>0.4</v>
      </c>
      <c r="D1170" s="59" t="s">
        <v>288</v>
      </c>
      <c r="E1170" s="139" t="s">
        <v>382</v>
      </c>
      <c r="F1170" s="59" t="s">
        <v>1515</v>
      </c>
      <c r="G1170" s="139" t="s">
        <v>1516</v>
      </c>
      <c r="H1170" s="59" t="s">
        <v>1164</v>
      </c>
      <c r="I1170" s="139" t="s">
        <v>1165</v>
      </c>
      <c r="J1170" s="59" t="s">
        <v>2773</v>
      </c>
      <c r="K1170" s="139" t="s">
        <v>4139</v>
      </c>
      <c r="L1170" s="59" t="s">
        <v>3433</v>
      </c>
      <c r="M1170" s="59"/>
    </row>
    <row r="1171" spans="1:13" s="146" customFormat="1" ht="11.25" customHeight="1">
      <c r="A1171" s="59" t="s">
        <v>383</v>
      </c>
      <c r="B1171" s="139" t="s">
        <v>4140</v>
      </c>
      <c r="C1171" s="59">
        <v>19.3</v>
      </c>
      <c r="D1171" s="59" t="s">
        <v>397</v>
      </c>
      <c r="E1171" s="139" t="s">
        <v>3707</v>
      </c>
      <c r="F1171" s="59" t="s">
        <v>2950</v>
      </c>
      <c r="G1171" s="139" t="s">
        <v>2951</v>
      </c>
      <c r="H1171" s="59" t="s">
        <v>708</v>
      </c>
      <c r="I1171" s="139" t="s">
        <v>709</v>
      </c>
      <c r="J1171" s="59" t="s">
        <v>3681</v>
      </c>
      <c r="K1171" s="139" t="s">
        <v>4141</v>
      </c>
      <c r="L1171" s="59"/>
      <c r="M1171" s="59"/>
    </row>
    <row r="1172" spans="1:13" s="404" customFormat="1" ht="11.25" customHeight="1">
      <c r="A1172" s="138" t="s">
        <v>4142</v>
      </c>
      <c r="B1172" s="138" t="s">
        <v>4143</v>
      </c>
      <c r="C1172" s="142"/>
      <c r="D1172" s="138" t="s">
        <v>531</v>
      </c>
      <c r="E1172" s="138" t="s">
        <v>532</v>
      </c>
      <c r="F1172" s="138" t="s">
        <v>397</v>
      </c>
      <c r="G1172" s="138" t="s">
        <v>549</v>
      </c>
      <c r="H1172" s="138" t="s">
        <v>550</v>
      </c>
      <c r="I1172" s="138" t="s">
        <v>2137</v>
      </c>
      <c r="J1172" s="138" t="s">
        <v>894</v>
      </c>
      <c r="K1172" s="138" t="s">
        <v>895</v>
      </c>
      <c r="L1172" s="138"/>
      <c r="M1172" s="142"/>
    </row>
    <row r="1173" spans="1:13" s="402" customFormat="1" ht="11.25" customHeight="1">
      <c r="A1173" s="59" t="s">
        <v>975</v>
      </c>
      <c r="B1173" s="139" t="s">
        <v>4082</v>
      </c>
      <c r="C1173" s="59"/>
      <c r="D1173" s="59" t="s">
        <v>772</v>
      </c>
      <c r="E1173" s="139" t="s">
        <v>869</v>
      </c>
      <c r="F1173" s="59"/>
      <c r="G1173" s="139"/>
      <c r="H1173" s="59"/>
      <c r="I1173" s="139"/>
      <c r="J1173" s="59"/>
      <c r="K1173" s="139"/>
      <c r="L1173" s="59"/>
      <c r="M1173" s="59"/>
    </row>
    <row r="1174" spans="1:13" s="403" customFormat="1" ht="11.25" customHeight="1">
      <c r="A1174" s="59" t="s">
        <v>4144</v>
      </c>
      <c r="B1174" s="59" t="s">
        <v>4145</v>
      </c>
      <c r="C1174" s="59"/>
      <c r="D1174" s="59" t="s">
        <v>3011</v>
      </c>
      <c r="E1174" s="59" t="s">
        <v>4146</v>
      </c>
      <c r="F1174" s="59" t="s">
        <v>4147</v>
      </c>
      <c r="G1174" s="59" t="s">
        <v>4148</v>
      </c>
      <c r="H1174" s="59"/>
      <c r="I1174" s="59"/>
      <c r="J1174" s="59"/>
      <c r="K1174" s="59"/>
      <c r="L1174" s="59"/>
      <c r="M1174" s="59"/>
    </row>
    <row r="1175" spans="1:13" s="146" customFormat="1" ht="11.25" customHeight="1">
      <c r="A1175" s="59" t="s">
        <v>1399</v>
      </c>
      <c r="B1175" s="139" t="s">
        <v>1400</v>
      </c>
      <c r="C1175" s="59"/>
      <c r="D1175" s="59" t="s">
        <v>2142</v>
      </c>
      <c r="E1175" s="139" t="s">
        <v>3596</v>
      </c>
      <c r="F1175" s="59" t="s">
        <v>3013</v>
      </c>
      <c r="G1175" s="139" t="s">
        <v>3910</v>
      </c>
      <c r="H1175" s="59"/>
      <c r="I1175" s="139"/>
      <c r="J1175" s="59"/>
      <c r="K1175" s="139"/>
      <c r="L1175" s="59"/>
      <c r="M1175" s="59"/>
    </row>
    <row r="1176" spans="1:13" s="146" customFormat="1" ht="11.25" customHeight="1">
      <c r="A1176" s="59" t="s">
        <v>4149</v>
      </c>
      <c r="B1176" s="139" t="s">
        <v>4150</v>
      </c>
      <c r="C1176" s="59">
        <v>3.13</v>
      </c>
      <c r="D1176" s="59" t="s">
        <v>395</v>
      </c>
      <c r="E1176" s="139" t="s">
        <v>1540</v>
      </c>
      <c r="F1176" s="59" t="s">
        <v>494</v>
      </c>
      <c r="G1176" s="139" t="s">
        <v>495</v>
      </c>
      <c r="H1176" s="59" t="s">
        <v>4151</v>
      </c>
      <c r="I1176" s="139" t="s">
        <v>4152</v>
      </c>
      <c r="J1176" s="59" t="s">
        <v>496</v>
      </c>
      <c r="K1176" s="139" t="s">
        <v>4126</v>
      </c>
      <c r="L1176" s="59" t="s">
        <v>3224</v>
      </c>
      <c r="M1176" s="59" t="s">
        <v>498</v>
      </c>
    </row>
    <row r="1177" spans="1:13" s="146" customFormat="1" ht="11.25" customHeight="1">
      <c r="A1177" s="59" t="s">
        <v>4153</v>
      </c>
      <c r="B1177" s="139" t="s">
        <v>4154</v>
      </c>
      <c r="C1177" s="59"/>
      <c r="D1177" s="59" t="s">
        <v>3720</v>
      </c>
      <c r="E1177" s="139" t="s">
        <v>3721</v>
      </c>
      <c r="F1177" s="59" t="s">
        <v>2773</v>
      </c>
      <c r="G1177" s="139" t="s">
        <v>4155</v>
      </c>
      <c r="H1177" s="59"/>
      <c r="I1177" s="139"/>
      <c r="J1177" s="59"/>
      <c r="K1177" s="139"/>
      <c r="L1177" s="59"/>
      <c r="M1177" s="59"/>
    </row>
    <row r="1178" spans="1:13" s="404" customFormat="1" ht="11.25" customHeight="1">
      <c r="A1178" s="59" t="s">
        <v>2115</v>
      </c>
      <c r="B1178" s="139" t="s">
        <v>2116</v>
      </c>
      <c r="C1178" s="59"/>
      <c r="D1178" s="59">
        <v>12062501</v>
      </c>
      <c r="E1178" s="139" t="s">
        <v>4156</v>
      </c>
      <c r="F1178" s="59"/>
      <c r="G1178" s="139"/>
      <c r="H1178" s="59"/>
      <c r="I1178" s="139"/>
      <c r="J1178" s="59"/>
      <c r="K1178" s="139"/>
      <c r="L1178" s="59"/>
      <c r="M1178" s="59"/>
    </row>
    <row r="1179" spans="1:13" s="146" customFormat="1" ht="11.25" customHeight="1">
      <c r="A1179" s="59" t="s">
        <v>3833</v>
      </c>
      <c r="B1179" s="59" t="s">
        <v>3834</v>
      </c>
      <c r="C1179" s="59"/>
      <c r="D1179" s="59" t="s">
        <v>3567</v>
      </c>
      <c r="E1179" s="59" t="s">
        <v>3568</v>
      </c>
      <c r="F1179" s="59" t="s">
        <v>3410</v>
      </c>
      <c r="G1179" s="59" t="s">
        <v>3411</v>
      </c>
      <c r="H1179" s="59"/>
      <c r="I1179" s="59"/>
      <c r="J1179" s="59"/>
      <c r="K1179" s="59"/>
      <c r="L1179" s="59"/>
      <c r="M1179" s="59"/>
    </row>
    <row r="1180" spans="1:13" s="146" customFormat="1" ht="11.25" customHeight="1">
      <c r="A1180" s="59" t="s">
        <v>4157</v>
      </c>
      <c r="B1180" s="59" t="s">
        <v>4158</v>
      </c>
      <c r="C1180" s="59"/>
      <c r="D1180" s="59" t="s">
        <v>3643</v>
      </c>
      <c r="E1180" s="59" t="s">
        <v>3644</v>
      </c>
      <c r="F1180" s="59"/>
      <c r="G1180" s="59"/>
      <c r="H1180" s="59"/>
      <c r="I1180" s="59"/>
      <c r="J1180" s="59"/>
      <c r="K1180" s="59"/>
      <c r="L1180" s="59"/>
      <c r="M1180" s="59"/>
    </row>
    <row r="1181" spans="1:13" s="278" customFormat="1" ht="11.25" customHeight="1">
      <c r="A1181" s="59" t="s">
        <v>3584</v>
      </c>
      <c r="B1181" s="139" t="s">
        <v>4159</v>
      </c>
      <c r="C1181" s="59"/>
      <c r="D1181" s="59">
        <v>10059</v>
      </c>
      <c r="E1181" s="139"/>
      <c r="F1181" s="59"/>
      <c r="G1181" s="139"/>
      <c r="H1181" s="59"/>
      <c r="I1181" s="139"/>
      <c r="J1181" s="59"/>
      <c r="K1181" s="139"/>
      <c r="L1181" s="59"/>
      <c r="M1181" s="59"/>
    </row>
    <row r="1182" spans="1:13" s="146" customFormat="1" ht="11.25" customHeight="1">
      <c r="A1182" s="59" t="s">
        <v>1368</v>
      </c>
      <c r="B1182" s="139" t="s">
        <v>1426</v>
      </c>
      <c r="C1182" s="59"/>
      <c r="D1182" s="59" t="s">
        <v>3289</v>
      </c>
      <c r="E1182" s="139" t="s">
        <v>3290</v>
      </c>
      <c r="F1182" s="59" t="s">
        <v>1428</v>
      </c>
      <c r="G1182" s="139" t="s">
        <v>4048</v>
      </c>
      <c r="H1182" s="59"/>
      <c r="I1182" s="139"/>
      <c r="J1182" s="59"/>
      <c r="K1182" s="139"/>
      <c r="L1182" s="59"/>
      <c r="M1182" s="59"/>
    </row>
    <row r="1183" spans="1:13" s="149" customFormat="1" ht="11.25" customHeight="1">
      <c r="A1183" s="59" t="s">
        <v>2433</v>
      </c>
      <c r="B1183" s="139" t="s">
        <v>4160</v>
      </c>
      <c r="C1183" s="59"/>
      <c r="D1183" s="59" t="s">
        <v>1475</v>
      </c>
      <c r="E1183" s="139" t="s">
        <v>2734</v>
      </c>
      <c r="F1183" s="59"/>
      <c r="G1183" s="139"/>
      <c r="H1183" s="59"/>
      <c r="I1183" s="139"/>
      <c r="J1183" s="59"/>
      <c r="K1183" s="139"/>
      <c r="L1183" s="59"/>
      <c r="M1183" s="59"/>
    </row>
    <row r="1184" spans="1:13" s="146" customFormat="1" ht="11.25" customHeight="1">
      <c r="A1184" s="59" t="s">
        <v>2818</v>
      </c>
      <c r="B1184" s="139" t="s">
        <v>2819</v>
      </c>
      <c r="C1184" s="59">
        <v>0</v>
      </c>
      <c r="D1184" s="59" t="s">
        <v>1632</v>
      </c>
      <c r="E1184" s="139" t="s">
        <v>1633</v>
      </c>
      <c r="F1184" s="59" t="s">
        <v>541</v>
      </c>
      <c r="G1184" s="139" t="s">
        <v>542</v>
      </c>
      <c r="H1184" s="59"/>
      <c r="I1184" s="139"/>
      <c r="J1184" s="59"/>
      <c r="K1184" s="139"/>
      <c r="L1184" s="59"/>
      <c r="M1184" s="59"/>
    </row>
    <row r="1185" spans="1:13" s="146" customFormat="1" ht="11.25" customHeight="1">
      <c r="A1185" s="59" t="s">
        <v>4161</v>
      </c>
      <c r="B1185" s="139" t="s">
        <v>4162</v>
      </c>
      <c r="C1185" s="59">
        <v>0</v>
      </c>
      <c r="D1185" s="59" t="s">
        <v>4163</v>
      </c>
      <c r="E1185" s="139" t="s">
        <v>4164</v>
      </c>
      <c r="F1185" s="59" t="s">
        <v>483</v>
      </c>
      <c r="G1185" s="139" t="s">
        <v>484</v>
      </c>
      <c r="H1185" s="59" t="s">
        <v>288</v>
      </c>
      <c r="I1185" s="139" t="s">
        <v>1064</v>
      </c>
      <c r="J1185" s="59" t="s">
        <v>397</v>
      </c>
      <c r="K1185" s="139" t="s">
        <v>646</v>
      </c>
      <c r="L1185" s="59" t="s">
        <v>1629</v>
      </c>
      <c r="M1185" s="59" t="s">
        <v>2231</v>
      </c>
    </row>
    <row r="1186" spans="1:13" s="146" customFormat="1" ht="11.25" customHeight="1">
      <c r="A1186" s="59" t="s">
        <v>3977</v>
      </c>
      <c r="B1186" s="59" t="s">
        <v>3978</v>
      </c>
      <c r="C1186" s="59"/>
      <c r="D1186" s="59" t="s">
        <v>1475</v>
      </c>
      <c r="E1186" s="59" t="s">
        <v>2734</v>
      </c>
      <c r="F1186" s="59"/>
      <c r="G1186" s="59"/>
      <c r="H1186" s="59"/>
      <c r="I1186" s="59"/>
      <c r="J1186" s="59"/>
      <c r="K1186" s="59"/>
      <c r="L1186" s="59"/>
      <c r="M1186" s="59"/>
    </row>
    <row r="1187" spans="1:13" s="146" customFormat="1" ht="11.25" customHeight="1">
      <c r="A1187" s="59" t="s">
        <v>4165</v>
      </c>
      <c r="B1187" s="59" t="s">
        <v>4166</v>
      </c>
      <c r="C1187" s="59"/>
      <c r="D1187" s="59" t="s">
        <v>2638</v>
      </c>
      <c r="E1187" s="59" t="s">
        <v>2664</v>
      </c>
      <c r="F1187" s="59" t="s">
        <v>1543</v>
      </c>
      <c r="G1187" s="59" t="s">
        <v>1544</v>
      </c>
      <c r="H1187" s="59" t="s">
        <v>3346</v>
      </c>
      <c r="I1187" s="59" t="s">
        <v>3347</v>
      </c>
      <c r="J1187" s="59" t="s">
        <v>4167</v>
      </c>
      <c r="K1187" s="59" t="s">
        <v>4168</v>
      </c>
      <c r="L1187" s="59" t="s">
        <v>4167</v>
      </c>
      <c r="M1187" s="59"/>
    </row>
    <row r="1188" spans="1:13" s="263" customFormat="1" ht="11.25" customHeight="1">
      <c r="A1188" s="59" t="s">
        <v>3197</v>
      </c>
      <c r="B1188" s="59" t="s">
        <v>3198</v>
      </c>
      <c r="C1188" s="59"/>
      <c r="D1188" s="59" t="s">
        <v>2537</v>
      </c>
      <c r="E1188" s="59" t="s">
        <v>3920</v>
      </c>
      <c r="F1188" s="59"/>
      <c r="G1188" s="59"/>
      <c r="H1188" s="59"/>
      <c r="I1188" s="59"/>
      <c r="J1188" s="59"/>
      <c r="K1188" s="59"/>
      <c r="L1188" s="59"/>
      <c r="M1188" s="59"/>
    </row>
    <row r="1189" spans="1:13" s="146" customFormat="1" ht="11.25" customHeight="1">
      <c r="A1189" s="138" t="s">
        <v>1319</v>
      </c>
      <c r="B1189" s="138" t="s">
        <v>1320</v>
      </c>
      <c r="C1189" s="142"/>
      <c r="D1189" s="141" t="s">
        <v>3410</v>
      </c>
      <c r="E1189" s="138" t="s">
        <v>3411</v>
      </c>
      <c r="F1189" s="138" t="s">
        <v>1354</v>
      </c>
      <c r="G1189" s="138" t="s">
        <v>4169</v>
      </c>
      <c r="H1189" s="138" t="s">
        <v>3764</v>
      </c>
      <c r="I1189" s="138" t="s">
        <v>3765</v>
      </c>
      <c r="J1189" s="138" t="s">
        <v>414</v>
      </c>
      <c r="K1189" s="138" t="s">
        <v>4170</v>
      </c>
      <c r="L1189" s="138"/>
      <c r="M1189" s="138" t="s">
        <v>1293</v>
      </c>
    </row>
    <row r="1190" spans="1:13" s="330" customFormat="1" ht="11.25" customHeight="1">
      <c r="A1190" s="59" t="s">
        <v>2950</v>
      </c>
      <c r="B1190" s="59" t="s">
        <v>2951</v>
      </c>
      <c r="C1190" s="59"/>
      <c r="D1190" s="59" t="s">
        <v>708</v>
      </c>
      <c r="E1190" s="59" t="s">
        <v>709</v>
      </c>
      <c r="F1190" s="59" t="s">
        <v>2750</v>
      </c>
      <c r="G1190" s="59" t="s">
        <v>4171</v>
      </c>
      <c r="H1190" s="59"/>
      <c r="I1190" s="59"/>
      <c r="J1190" s="59"/>
      <c r="K1190" s="59"/>
      <c r="L1190" s="59"/>
      <c r="M1190" s="59"/>
    </row>
    <row r="1191" spans="1:13" s="146" customFormat="1" ht="11.25" customHeight="1">
      <c r="A1191" s="138" t="s">
        <v>3410</v>
      </c>
      <c r="B1191" s="138" t="s">
        <v>4172</v>
      </c>
      <c r="C1191" s="142"/>
      <c r="D1191" s="138" t="s">
        <v>3027</v>
      </c>
      <c r="E1191" s="138" t="s">
        <v>3691</v>
      </c>
      <c r="F1191" s="141" t="s">
        <v>3664</v>
      </c>
      <c r="G1191" s="141" t="s">
        <v>3665</v>
      </c>
      <c r="H1191" s="138" t="s">
        <v>3764</v>
      </c>
      <c r="I1191" s="138" t="s">
        <v>3765</v>
      </c>
      <c r="J1191" s="138" t="s">
        <v>418</v>
      </c>
      <c r="K1191" s="138" t="s">
        <v>419</v>
      </c>
      <c r="L1191" s="138"/>
      <c r="M1191" s="138" t="s">
        <v>1293</v>
      </c>
    </row>
    <row r="1192" spans="1:13" s="287" customFormat="1" ht="11.25" customHeight="1">
      <c r="A1192" s="59" t="s">
        <v>4163</v>
      </c>
      <c r="B1192" s="139" t="s">
        <v>4173</v>
      </c>
      <c r="C1192" s="59">
        <v>7.6</v>
      </c>
      <c r="D1192" s="59" t="s">
        <v>3328</v>
      </c>
      <c r="E1192" s="139" t="s">
        <v>3329</v>
      </c>
      <c r="F1192" s="59" t="s">
        <v>585</v>
      </c>
      <c r="G1192" s="139" t="s">
        <v>586</v>
      </c>
      <c r="H1192" s="59" t="s">
        <v>1882</v>
      </c>
      <c r="I1192" s="139" t="s">
        <v>1883</v>
      </c>
      <c r="J1192" s="59" t="s">
        <v>1338</v>
      </c>
      <c r="K1192" s="139" t="s">
        <v>1395</v>
      </c>
      <c r="L1192" s="59" t="s">
        <v>3472</v>
      </c>
      <c r="M1192" s="59" t="s">
        <v>896</v>
      </c>
    </row>
    <row r="1193" spans="1:13" s="280" customFormat="1" ht="11.25" customHeight="1">
      <c r="A1193" s="59" t="s">
        <v>4174</v>
      </c>
      <c r="B1193" s="139" t="s">
        <v>4175</v>
      </c>
      <c r="C1193" s="59"/>
      <c r="D1193" s="59" t="s">
        <v>2280</v>
      </c>
      <c r="E1193" s="139" t="s">
        <v>4176</v>
      </c>
      <c r="F1193" s="59"/>
      <c r="G1193" s="139"/>
      <c r="H1193" s="59"/>
      <c r="I1193" s="139"/>
      <c r="J1193" s="59"/>
      <c r="K1193" s="139"/>
      <c r="L1193" s="59"/>
      <c r="M1193" s="59"/>
    </row>
    <row r="1194" spans="1:13" s="146" customFormat="1" ht="11.25" customHeight="1">
      <c r="A1194" s="59" t="s">
        <v>1397</v>
      </c>
      <c r="B1194" s="59" t="s">
        <v>4177</v>
      </c>
      <c r="C1194" s="59"/>
      <c r="D1194" s="59" t="s">
        <v>3567</v>
      </c>
      <c r="E1194" s="59" t="s">
        <v>3568</v>
      </c>
      <c r="F1194" s="59" t="s">
        <v>4015</v>
      </c>
      <c r="G1194" s="59" t="s">
        <v>4016</v>
      </c>
      <c r="H1194" s="59"/>
      <c r="I1194" s="59"/>
      <c r="J1194" s="59"/>
      <c r="K1194" s="59"/>
      <c r="L1194" s="59"/>
      <c r="M1194" s="59"/>
    </row>
    <row r="1195" spans="1:13" s="146" customFormat="1" ht="11.25" customHeight="1">
      <c r="A1195" s="59" t="s">
        <v>4132</v>
      </c>
      <c r="B1195" s="139" t="s">
        <v>4133</v>
      </c>
      <c r="C1195" s="59"/>
      <c r="D1195" s="59" t="s">
        <v>3478</v>
      </c>
      <c r="E1195" s="139" t="s">
        <v>3479</v>
      </c>
      <c r="F1195" s="59"/>
      <c r="G1195" s="139"/>
      <c r="H1195" s="59"/>
      <c r="I1195" s="139"/>
      <c r="J1195" s="59"/>
      <c r="K1195" s="139"/>
      <c r="L1195" s="59"/>
      <c r="M1195" s="59"/>
    </row>
    <row r="1196" spans="1:13" s="146" customFormat="1" ht="11.25" customHeight="1">
      <c r="A1196" s="59" t="s">
        <v>4178</v>
      </c>
      <c r="B1196" s="59" t="s">
        <v>4179</v>
      </c>
      <c r="C1196" s="59"/>
      <c r="D1196" s="59" t="s">
        <v>1908</v>
      </c>
      <c r="E1196" s="59" t="s">
        <v>1909</v>
      </c>
      <c r="F1196" s="59"/>
      <c r="G1196" s="59"/>
      <c r="H1196" s="59"/>
      <c r="I1196" s="59"/>
      <c r="J1196" s="59"/>
      <c r="K1196" s="59"/>
      <c r="L1196" s="59"/>
      <c r="M1196" s="59"/>
    </row>
    <row r="1197" spans="1:13" s="403" customFormat="1" ht="11.25" customHeight="1">
      <c r="A1197" s="59" t="s">
        <v>4120</v>
      </c>
      <c r="B1197" s="59" t="s">
        <v>4121</v>
      </c>
      <c r="C1197" s="59"/>
      <c r="D1197" s="59" t="s">
        <v>3652</v>
      </c>
      <c r="E1197" s="59" t="s">
        <v>3653</v>
      </c>
      <c r="F1197" s="59"/>
      <c r="G1197" s="59"/>
      <c r="H1197" s="59"/>
      <c r="I1197" s="59"/>
      <c r="J1197" s="59"/>
      <c r="K1197" s="59"/>
      <c r="L1197" s="59"/>
      <c r="M1197" s="59"/>
    </row>
    <row r="1198" spans="1:13" s="146" customFormat="1" ht="11.25" customHeight="1">
      <c r="A1198" s="59" t="s">
        <v>4180</v>
      </c>
      <c r="B1198" s="59" t="s">
        <v>4181</v>
      </c>
      <c r="C1198" s="59"/>
      <c r="D1198" s="59" t="s">
        <v>767</v>
      </c>
      <c r="E1198" s="59" t="s">
        <v>768</v>
      </c>
      <c r="F1198" s="59" t="s">
        <v>514</v>
      </c>
      <c r="G1198" s="59" t="s">
        <v>515</v>
      </c>
      <c r="H1198" s="59"/>
      <c r="I1198" s="59"/>
      <c r="J1198" s="59"/>
      <c r="K1198" s="59"/>
      <c r="L1198" s="59"/>
      <c r="M1198" s="59"/>
    </row>
    <row r="1199" spans="1:13" s="146" customFormat="1" ht="11.25" customHeight="1">
      <c r="A1199" s="138" t="s">
        <v>4182</v>
      </c>
      <c r="B1199" s="138" t="s">
        <v>4183</v>
      </c>
      <c r="C1199" s="142"/>
      <c r="D1199" s="138" t="s">
        <v>767</v>
      </c>
      <c r="E1199" s="138" t="s">
        <v>768</v>
      </c>
      <c r="F1199" s="141" t="s">
        <v>514</v>
      </c>
      <c r="G1199" s="141" t="s">
        <v>515</v>
      </c>
      <c r="H1199" s="142"/>
      <c r="I1199" s="142"/>
      <c r="J1199" s="142"/>
      <c r="K1199" s="142"/>
      <c r="L1199" s="142"/>
      <c r="M1199" s="142"/>
    </row>
    <row r="1200" spans="1:13" s="146" customFormat="1" ht="11.25" customHeight="1">
      <c r="A1200" s="59" t="s">
        <v>4184</v>
      </c>
      <c r="B1200" s="59" t="s">
        <v>4185</v>
      </c>
      <c r="C1200" s="59"/>
      <c r="D1200" s="59" t="s">
        <v>665</v>
      </c>
      <c r="E1200" s="59" t="s">
        <v>666</v>
      </c>
      <c r="F1200" s="59" t="s">
        <v>1967</v>
      </c>
      <c r="G1200" s="59" t="s">
        <v>1968</v>
      </c>
      <c r="H1200" s="59" t="s">
        <v>4186</v>
      </c>
      <c r="I1200" s="59" t="s">
        <v>4187</v>
      </c>
      <c r="J1200" s="59"/>
      <c r="K1200" s="59"/>
      <c r="L1200" s="59"/>
      <c r="M1200" s="59"/>
    </row>
    <row r="1201" spans="1:13" s="146" customFormat="1" ht="11.25" customHeight="1">
      <c r="A1201" s="59" t="s">
        <v>945</v>
      </c>
      <c r="B1201" s="59" t="s">
        <v>3590</v>
      </c>
      <c r="C1201" s="59">
        <v>0</v>
      </c>
      <c r="D1201" s="59" t="s">
        <v>4188</v>
      </c>
      <c r="E1201" s="59" t="s">
        <v>4189</v>
      </c>
      <c r="F1201" s="59" t="s">
        <v>3401</v>
      </c>
      <c r="G1201" s="59" t="s">
        <v>4190</v>
      </c>
      <c r="H1201" s="59" t="s">
        <v>3736</v>
      </c>
      <c r="I1201" s="59" t="s">
        <v>3737</v>
      </c>
      <c r="J1201" s="59"/>
      <c r="K1201" s="59"/>
      <c r="L1201" s="59"/>
      <c r="M1201" s="59"/>
    </row>
    <row r="1202" spans="1:13" s="146" customFormat="1" ht="11.25" customHeight="1">
      <c r="A1202" s="59" t="s">
        <v>1344</v>
      </c>
      <c r="B1202" s="59" t="s">
        <v>4191</v>
      </c>
      <c r="C1202" s="59"/>
      <c r="D1202" s="59" t="s">
        <v>585</v>
      </c>
      <c r="E1202" s="59" t="s">
        <v>586</v>
      </c>
      <c r="F1202" s="59" t="s">
        <v>1340</v>
      </c>
      <c r="G1202" s="59" t="s">
        <v>1341</v>
      </c>
      <c r="H1202" s="59"/>
      <c r="I1202" s="59"/>
      <c r="J1202" s="59"/>
      <c r="K1202" s="59"/>
      <c r="L1202" s="59"/>
      <c r="M1202" s="59"/>
    </row>
    <row r="1203" spans="1:13" s="146" customFormat="1" ht="11.25" customHeight="1">
      <c r="A1203" s="138" t="s">
        <v>4188</v>
      </c>
      <c r="B1203" s="142" t="s">
        <v>4189</v>
      </c>
      <c r="C1203" s="142">
        <v>0</v>
      </c>
      <c r="D1203" s="142" t="s">
        <v>4192</v>
      </c>
      <c r="E1203" s="142" t="s">
        <v>4193</v>
      </c>
      <c r="F1203" s="142" t="s">
        <v>3736</v>
      </c>
      <c r="G1203" s="142" t="s">
        <v>3737</v>
      </c>
      <c r="H1203" s="138" t="s">
        <v>4194</v>
      </c>
      <c r="I1203" s="138" t="s">
        <v>4195</v>
      </c>
      <c r="J1203" s="138" t="s">
        <v>4196</v>
      </c>
      <c r="K1203" s="138" t="s">
        <v>4197</v>
      </c>
      <c r="L1203" s="138"/>
      <c r="M1203" s="138" t="s">
        <v>1293</v>
      </c>
    </row>
    <row r="1204" spans="1:13" s="146" customFormat="1" ht="11.25" customHeight="1">
      <c r="A1204" s="138" t="s">
        <v>1218</v>
      </c>
      <c r="B1204" s="138" t="s">
        <v>1219</v>
      </c>
      <c r="C1204" s="142"/>
      <c r="D1204" s="138" t="s">
        <v>1317</v>
      </c>
      <c r="E1204" s="138" t="s">
        <v>1474</v>
      </c>
      <c r="F1204" s="138" t="s">
        <v>3954</v>
      </c>
      <c r="G1204" s="138" t="s">
        <v>3955</v>
      </c>
      <c r="H1204" s="138" t="s">
        <v>3528</v>
      </c>
      <c r="I1204" s="138" t="s">
        <v>3529</v>
      </c>
      <c r="J1204" s="138" t="s">
        <v>3859</v>
      </c>
      <c r="K1204" s="138" t="s">
        <v>3860</v>
      </c>
      <c r="L1204" s="138"/>
      <c r="M1204" s="138" t="s">
        <v>4198</v>
      </c>
    </row>
    <row r="1205" spans="1:13" s="146" customFormat="1" ht="11.25" customHeight="1">
      <c r="A1205" s="59" t="s">
        <v>1786</v>
      </c>
      <c r="B1205" s="139" t="s">
        <v>4199</v>
      </c>
      <c r="C1205" s="59"/>
      <c r="D1205" s="59">
        <v>10080102</v>
      </c>
      <c r="E1205" s="139" t="s">
        <v>708</v>
      </c>
      <c r="F1205" s="59"/>
      <c r="G1205" s="139"/>
      <c r="H1205" s="59"/>
      <c r="I1205" s="139"/>
      <c r="J1205" s="59"/>
      <c r="K1205" s="139"/>
      <c r="L1205" s="59"/>
      <c r="M1205" s="59" t="s">
        <v>1999</v>
      </c>
    </row>
    <row r="1206" spans="1:13" s="146" customFormat="1" ht="11.25" customHeight="1">
      <c r="A1206" s="54" t="s">
        <v>2968</v>
      </c>
      <c r="B1206" s="54" t="s">
        <v>2969</v>
      </c>
      <c r="C1206" s="54"/>
      <c r="D1206" s="54" t="s">
        <v>469</v>
      </c>
      <c r="E1206" s="54" t="s">
        <v>470</v>
      </c>
      <c r="F1206" s="54"/>
      <c r="G1206" s="54"/>
      <c r="H1206" s="54"/>
      <c r="I1206" s="54"/>
      <c r="J1206" s="54"/>
      <c r="K1206" s="54"/>
      <c r="L1206" s="54"/>
      <c r="M1206" s="54"/>
    </row>
    <row r="1207" spans="1:13" s="146" customFormat="1" ht="11.25" customHeight="1">
      <c r="A1207" s="59" t="s">
        <v>4200</v>
      </c>
      <c r="B1207" s="139" t="s">
        <v>4201</v>
      </c>
      <c r="C1207" s="59"/>
      <c r="D1207" s="59" t="s">
        <v>4202</v>
      </c>
      <c r="E1207" s="139" t="s">
        <v>4203</v>
      </c>
      <c r="F1207" s="59"/>
      <c r="G1207" s="139"/>
      <c r="H1207" s="59"/>
      <c r="I1207" s="139"/>
      <c r="J1207" s="59"/>
      <c r="K1207" s="139"/>
      <c r="L1207" s="59"/>
      <c r="M1207" s="59"/>
    </row>
    <row r="1208" spans="1:13" s="146" customFormat="1" ht="11.25" customHeight="1">
      <c r="A1208" s="59" t="s">
        <v>3459</v>
      </c>
      <c r="B1208" s="139" t="s">
        <v>3460</v>
      </c>
      <c r="C1208" s="59"/>
      <c r="D1208" s="59" t="s">
        <v>2551</v>
      </c>
      <c r="E1208" s="139" t="s">
        <v>2552</v>
      </c>
      <c r="F1208" s="59" t="s">
        <v>2115</v>
      </c>
      <c r="G1208" s="139" t="s">
        <v>2116</v>
      </c>
      <c r="H1208" s="59"/>
      <c r="I1208" s="139"/>
      <c r="J1208" s="59"/>
      <c r="K1208" s="139"/>
      <c r="L1208" s="59"/>
      <c r="M1208" s="59"/>
    </row>
    <row r="1209" spans="1:13" s="146" customFormat="1" ht="11.25" customHeight="1">
      <c r="A1209" s="59" t="s">
        <v>338</v>
      </c>
      <c r="B1209" s="139" t="s">
        <v>855</v>
      </c>
      <c r="C1209" s="59">
        <v>0</v>
      </c>
      <c r="D1209" s="59" t="s">
        <v>730</v>
      </c>
      <c r="E1209" s="139" t="s">
        <v>3589</v>
      </c>
      <c r="F1209" s="59" t="s">
        <v>772</v>
      </c>
      <c r="G1209" s="139" t="s">
        <v>3309</v>
      </c>
      <c r="H1209" s="59" t="s">
        <v>3024</v>
      </c>
      <c r="I1209" s="139" t="s">
        <v>3025</v>
      </c>
      <c r="J1209" s="59" t="s">
        <v>514</v>
      </c>
      <c r="K1209" s="139" t="s">
        <v>4204</v>
      </c>
      <c r="L1209" s="59" t="s">
        <v>4205</v>
      </c>
      <c r="M1209" s="59"/>
    </row>
    <row r="1210" spans="1:13" s="146" customFormat="1" ht="11.25" customHeight="1">
      <c r="A1210" s="59" t="s">
        <v>4206</v>
      </c>
      <c r="B1210" s="139" t="s">
        <v>4207</v>
      </c>
      <c r="C1210" s="59">
        <v>7.3</v>
      </c>
      <c r="D1210" s="59" t="s">
        <v>3001</v>
      </c>
      <c r="E1210" s="139" t="s">
        <v>3002</v>
      </c>
      <c r="F1210" s="59" t="s">
        <v>1779</v>
      </c>
      <c r="G1210" s="139" t="s">
        <v>1780</v>
      </c>
      <c r="H1210" s="59" t="s">
        <v>496</v>
      </c>
      <c r="I1210" s="139" t="s">
        <v>1816</v>
      </c>
      <c r="J1210" s="59" t="s">
        <v>691</v>
      </c>
      <c r="K1210" s="139"/>
      <c r="L1210" s="59"/>
      <c r="M1210" s="59" t="s">
        <v>498</v>
      </c>
    </row>
    <row r="1211" spans="1:13" s="146" customFormat="1" ht="11.25" customHeight="1">
      <c r="A1211" s="59" t="s">
        <v>4208</v>
      </c>
      <c r="B1211" s="59" t="s">
        <v>4209</v>
      </c>
      <c r="C1211" s="59"/>
      <c r="D1211" s="59" t="s">
        <v>852</v>
      </c>
      <c r="E1211" s="59" t="s">
        <v>853</v>
      </c>
      <c r="F1211" s="59" t="s">
        <v>338</v>
      </c>
      <c r="G1211" s="59" t="s">
        <v>339</v>
      </c>
      <c r="H1211" s="59" t="s">
        <v>338</v>
      </c>
      <c r="I1211" s="59" t="s">
        <v>339</v>
      </c>
      <c r="J1211" s="59" t="s">
        <v>1122</v>
      </c>
      <c r="K1211" s="59" t="s">
        <v>4210</v>
      </c>
      <c r="L1211" s="59"/>
      <c r="M1211" s="59" t="s">
        <v>498</v>
      </c>
    </row>
    <row r="1212" spans="1:13" s="146" customFormat="1" ht="11.25" customHeight="1">
      <c r="A1212" s="59" t="s">
        <v>3835</v>
      </c>
      <c r="B1212" s="59" t="s">
        <v>3836</v>
      </c>
      <c r="C1212" s="59"/>
      <c r="D1212" s="59" t="s">
        <v>3410</v>
      </c>
      <c r="E1212" s="59" t="s">
        <v>3411</v>
      </c>
      <c r="F1212" s="59"/>
      <c r="G1212" s="59"/>
      <c r="H1212" s="59"/>
      <c r="I1212" s="59"/>
      <c r="J1212" s="59"/>
      <c r="K1212" s="59"/>
      <c r="L1212" s="59"/>
      <c r="M1212" s="59"/>
    </row>
    <row r="1213" spans="1:13" s="403" customFormat="1" ht="11.25" customHeight="1">
      <c r="A1213" s="59" t="s">
        <v>3759</v>
      </c>
      <c r="B1213" s="59" t="s">
        <v>3760</v>
      </c>
      <c r="C1213" s="59"/>
      <c r="D1213" s="59" t="s">
        <v>2519</v>
      </c>
      <c r="E1213" s="59" t="s">
        <v>2520</v>
      </c>
      <c r="F1213" s="59"/>
      <c r="G1213" s="59"/>
      <c r="H1213" s="59"/>
      <c r="I1213" s="59"/>
      <c r="J1213" s="59"/>
      <c r="K1213" s="59"/>
      <c r="L1213" s="59"/>
      <c r="M1213" s="59"/>
    </row>
    <row r="1214" spans="1:13" s="146" customFormat="1" ht="11.25" customHeight="1">
      <c r="A1214" s="59" t="s">
        <v>4211</v>
      </c>
      <c r="B1214" s="59" t="s">
        <v>4212</v>
      </c>
      <c r="C1214" s="59"/>
      <c r="D1214" s="59" t="s">
        <v>1908</v>
      </c>
      <c r="E1214" s="59" t="s">
        <v>1909</v>
      </c>
      <c r="F1214" s="59" t="s">
        <v>4053</v>
      </c>
      <c r="G1214" s="59" t="s">
        <v>4054</v>
      </c>
      <c r="H1214" s="59"/>
      <c r="I1214" s="59"/>
      <c r="J1214" s="59"/>
      <c r="K1214" s="59"/>
      <c r="L1214" s="59"/>
      <c r="M1214" s="59"/>
    </row>
    <row r="1215" spans="1:13" s="146" customFormat="1" ht="11.25" customHeight="1">
      <c r="A1215" s="59" t="s">
        <v>461</v>
      </c>
      <c r="B1215" s="139" t="s">
        <v>462</v>
      </c>
      <c r="C1215" s="59"/>
      <c r="D1215" s="59" t="s">
        <v>2280</v>
      </c>
      <c r="E1215" s="139" t="s">
        <v>4213</v>
      </c>
      <c r="F1215" s="59"/>
      <c r="G1215" s="139"/>
      <c r="H1215" s="59"/>
      <c r="I1215" s="139"/>
      <c r="J1215" s="59"/>
      <c r="K1215" s="139"/>
      <c r="L1215" s="59"/>
      <c r="M1215" s="59"/>
    </row>
    <row r="1216" spans="1:13" s="146" customFormat="1" ht="11.25" customHeight="1">
      <c r="A1216" s="138" t="s">
        <v>4214</v>
      </c>
      <c r="B1216" s="138" t="s">
        <v>4215</v>
      </c>
      <c r="C1216" s="142"/>
      <c r="D1216" s="138" t="s">
        <v>494</v>
      </c>
      <c r="E1216" s="138" t="s">
        <v>4216</v>
      </c>
      <c r="F1216" s="138" t="s">
        <v>1742</v>
      </c>
      <c r="G1216" s="138" t="s">
        <v>4217</v>
      </c>
      <c r="H1216" s="138" t="s">
        <v>503</v>
      </c>
      <c r="I1216" s="138" t="s">
        <v>504</v>
      </c>
      <c r="J1216" s="138" t="s">
        <v>885</v>
      </c>
      <c r="K1216" s="138" t="s">
        <v>886</v>
      </c>
      <c r="L1216" s="138"/>
      <c r="M1216" s="138"/>
    </row>
    <row r="1217" spans="1:13" s="146" customFormat="1" ht="11.25" customHeight="1">
      <c r="A1217" s="264" t="s">
        <v>4218</v>
      </c>
      <c r="B1217" s="265" t="s">
        <v>4219</v>
      </c>
      <c r="C1217" s="267"/>
      <c r="D1217" s="265" t="s">
        <v>990</v>
      </c>
      <c r="E1217" s="265" t="s">
        <v>1157</v>
      </c>
      <c r="F1217" s="265" t="s">
        <v>478</v>
      </c>
      <c r="G1217" s="265" t="s">
        <v>479</v>
      </c>
      <c r="H1217" s="265" t="s">
        <v>680</v>
      </c>
      <c r="I1217" s="265" t="s">
        <v>681</v>
      </c>
      <c r="J1217" s="265" t="s">
        <v>338</v>
      </c>
      <c r="K1217" s="265" t="s">
        <v>682</v>
      </c>
      <c r="L1217" s="265" t="s">
        <v>691</v>
      </c>
      <c r="M1217" s="265" t="s">
        <v>831</v>
      </c>
    </row>
    <row r="1218" spans="1:13" s="146" customFormat="1" ht="11.25" customHeight="1">
      <c r="A1218" s="138" t="s">
        <v>4220</v>
      </c>
      <c r="B1218" s="138" t="s">
        <v>4221</v>
      </c>
      <c r="C1218" s="142"/>
      <c r="D1218" s="138" t="s">
        <v>397</v>
      </c>
      <c r="E1218" s="138" t="s">
        <v>549</v>
      </c>
      <c r="F1218" s="138" t="s">
        <v>1997</v>
      </c>
      <c r="G1218" s="138" t="s">
        <v>3703</v>
      </c>
      <c r="H1218" s="138" t="s">
        <v>1868</v>
      </c>
      <c r="I1218" s="138" t="s">
        <v>1896</v>
      </c>
      <c r="J1218" s="138" t="s">
        <v>1976</v>
      </c>
      <c r="K1218" s="138" t="s">
        <v>4222</v>
      </c>
      <c r="L1218" s="138"/>
      <c r="M1218" s="142"/>
    </row>
    <row r="1219" spans="1:13" s="146" customFormat="1" ht="11.25" customHeight="1">
      <c r="A1219" s="59" t="s">
        <v>4223</v>
      </c>
      <c r="B1219" s="59" t="s">
        <v>4224</v>
      </c>
      <c r="C1219" s="59"/>
      <c r="D1219" s="59" t="s">
        <v>338</v>
      </c>
      <c r="E1219" s="59" t="s">
        <v>750</v>
      </c>
      <c r="F1219" s="59" t="s">
        <v>206</v>
      </c>
      <c r="G1219" s="59" t="s">
        <v>934</v>
      </c>
      <c r="H1219" s="59" t="s">
        <v>441</v>
      </c>
      <c r="I1219" s="59" t="s">
        <v>442</v>
      </c>
      <c r="J1219" s="59" t="s">
        <v>2722</v>
      </c>
      <c r="K1219" s="59" t="s">
        <v>2723</v>
      </c>
      <c r="L1219" s="59"/>
      <c r="M1219" s="59"/>
    </row>
    <row r="1220" spans="1:13" s="146" customFormat="1" ht="11.25" customHeight="1">
      <c r="A1220" s="59" t="s">
        <v>333</v>
      </c>
      <c r="B1220" s="59" t="s">
        <v>334</v>
      </c>
      <c r="C1220" s="59"/>
      <c r="D1220" s="59" t="s">
        <v>3279</v>
      </c>
      <c r="E1220" s="59" t="s">
        <v>3280</v>
      </c>
      <c r="F1220" s="59"/>
      <c r="G1220" s="59"/>
      <c r="H1220" s="59"/>
      <c r="I1220" s="59"/>
      <c r="J1220" s="59"/>
      <c r="K1220" s="59"/>
      <c r="L1220" s="59"/>
      <c r="M1220" s="59"/>
    </row>
    <row r="1221" spans="1:13" s="146" customFormat="1" ht="11.25" customHeight="1">
      <c r="A1221" s="59" t="s">
        <v>4225</v>
      </c>
      <c r="B1221" s="139" t="s">
        <v>4226</v>
      </c>
      <c r="C1221" s="59">
        <v>2.5</v>
      </c>
      <c r="D1221" s="59" t="s">
        <v>338</v>
      </c>
      <c r="E1221" s="139" t="s">
        <v>339</v>
      </c>
      <c r="F1221" s="59" t="s">
        <v>206</v>
      </c>
      <c r="G1221" s="139" t="s">
        <v>337</v>
      </c>
      <c r="H1221" s="59" t="s">
        <v>196</v>
      </c>
      <c r="I1221" s="139" t="s">
        <v>4227</v>
      </c>
      <c r="J1221" s="59" t="s">
        <v>1044</v>
      </c>
      <c r="K1221" s="139" t="s">
        <v>1045</v>
      </c>
      <c r="L1221" s="59" t="s">
        <v>409</v>
      </c>
      <c r="M1221" s="59"/>
    </row>
    <row r="1222" spans="1:13" s="146" customFormat="1" ht="11.25" customHeight="1">
      <c r="A1222" s="59" t="s">
        <v>2111</v>
      </c>
      <c r="B1222" s="139" t="s">
        <v>2112</v>
      </c>
      <c r="C1222" s="59"/>
      <c r="D1222" s="59">
        <v>12062705</v>
      </c>
      <c r="E1222" s="139" t="s">
        <v>375</v>
      </c>
      <c r="F1222" s="59"/>
      <c r="G1222" s="139"/>
      <c r="H1222" s="59"/>
      <c r="I1222" s="139"/>
      <c r="J1222" s="59"/>
      <c r="K1222" s="139"/>
      <c r="L1222" s="59"/>
      <c r="M1222" s="59"/>
    </row>
    <row r="1223" spans="1:13" s="146" customFormat="1" ht="11.25" customHeight="1">
      <c r="A1223" s="59" t="s">
        <v>2991</v>
      </c>
      <c r="B1223" s="139" t="s">
        <v>2992</v>
      </c>
      <c r="C1223" s="59"/>
      <c r="D1223" s="59">
        <v>10038</v>
      </c>
      <c r="E1223" s="139" t="s">
        <v>708</v>
      </c>
      <c r="F1223" s="59"/>
      <c r="G1223" s="139"/>
      <c r="H1223" s="59"/>
      <c r="I1223" s="139"/>
      <c r="J1223" s="59"/>
      <c r="K1223" s="139"/>
      <c r="L1223" s="59"/>
      <c r="M1223" s="59"/>
    </row>
    <row r="1224" spans="1:13" s="146" customFormat="1" ht="11.25" customHeight="1">
      <c r="A1224" s="59" t="s">
        <v>1587</v>
      </c>
      <c r="B1224" s="139" t="s">
        <v>1588</v>
      </c>
      <c r="C1224" s="59"/>
      <c r="D1224" s="59" t="s">
        <v>3036</v>
      </c>
      <c r="E1224" s="139" t="s">
        <v>3763</v>
      </c>
      <c r="F1224" s="59"/>
      <c r="G1224" s="139"/>
      <c r="H1224" s="59"/>
      <c r="I1224" s="139"/>
      <c r="J1224" s="59"/>
      <c r="K1224" s="139"/>
      <c r="L1224" s="59"/>
      <c r="M1224" s="59"/>
    </row>
    <row r="1225" spans="1:13" s="263" customFormat="1" ht="11.25" customHeight="1">
      <c r="A1225" s="59" t="s">
        <v>4228</v>
      </c>
      <c r="B1225" s="59" t="s">
        <v>4229</v>
      </c>
      <c r="C1225" s="59">
        <v>0.2</v>
      </c>
      <c r="D1225" s="59" t="s">
        <v>338</v>
      </c>
      <c r="E1225" s="59" t="s">
        <v>855</v>
      </c>
      <c r="F1225" s="59" t="s">
        <v>441</v>
      </c>
      <c r="G1225" s="59" t="s">
        <v>442</v>
      </c>
      <c r="H1225" s="59" t="s">
        <v>658</v>
      </c>
      <c r="I1225" s="59" t="s">
        <v>659</v>
      </c>
      <c r="J1225" s="59" t="s">
        <v>3499</v>
      </c>
      <c r="K1225" s="59" t="s">
        <v>3500</v>
      </c>
      <c r="L1225" s="59"/>
      <c r="M1225" s="59"/>
    </row>
    <row r="1226" spans="1:13" s="146" customFormat="1" ht="11.25" customHeight="1">
      <c r="A1226" s="59" t="s">
        <v>1668</v>
      </c>
      <c r="B1226" s="139" t="s">
        <v>4230</v>
      </c>
      <c r="C1226" s="59"/>
      <c r="D1226" s="59" t="s">
        <v>338</v>
      </c>
      <c r="E1226" s="139" t="s">
        <v>339</v>
      </c>
      <c r="F1226" s="59" t="s">
        <v>658</v>
      </c>
      <c r="G1226" s="139" t="s">
        <v>659</v>
      </c>
      <c r="H1226" s="59" t="s">
        <v>338</v>
      </c>
      <c r="I1226" s="139" t="s">
        <v>339</v>
      </c>
      <c r="J1226" s="59" t="s">
        <v>806</v>
      </c>
      <c r="K1226" s="139" t="s">
        <v>4231</v>
      </c>
      <c r="L1226" s="59" t="s">
        <v>870</v>
      </c>
      <c r="M1226" s="59"/>
    </row>
    <row r="1227" spans="1:13" s="146" customFormat="1" ht="11.25" customHeight="1">
      <c r="A1227" s="59" t="s">
        <v>1311</v>
      </c>
      <c r="B1227" s="139" t="s">
        <v>1312</v>
      </c>
      <c r="C1227" s="59"/>
      <c r="D1227" s="59" t="s">
        <v>4042</v>
      </c>
      <c r="E1227" s="139" t="s">
        <v>1496</v>
      </c>
      <c r="F1227" s="59" t="s">
        <v>4044</v>
      </c>
      <c r="G1227" s="139" t="s">
        <v>4045</v>
      </c>
      <c r="H1227" s="59"/>
      <c r="I1227" s="139"/>
      <c r="J1227" s="59"/>
      <c r="K1227" s="139"/>
      <c r="L1227" s="59"/>
      <c r="M1227" s="59"/>
    </row>
    <row r="1228" spans="1:13" s="146" customFormat="1" ht="11.25" customHeight="1">
      <c r="A1228" s="59" t="s">
        <v>4232</v>
      </c>
      <c r="B1228" s="139" t="s">
        <v>4233</v>
      </c>
      <c r="C1228" s="59"/>
      <c r="D1228" s="59" t="s">
        <v>3801</v>
      </c>
      <c r="E1228" s="139" t="s">
        <v>3802</v>
      </c>
      <c r="F1228" s="59"/>
      <c r="G1228" s="139"/>
      <c r="H1228" s="59"/>
      <c r="I1228" s="139"/>
      <c r="J1228" s="59"/>
      <c r="K1228" s="139"/>
      <c r="L1228" s="59"/>
      <c r="M1228" s="59"/>
    </row>
    <row r="1229" spans="1:13" s="146" customFormat="1" ht="11.25" customHeight="1">
      <c r="A1229" s="59" t="s">
        <v>2138</v>
      </c>
      <c r="B1229" s="139" t="s">
        <v>2139</v>
      </c>
      <c r="C1229" s="59">
        <v>3.52</v>
      </c>
      <c r="D1229" s="59" t="s">
        <v>708</v>
      </c>
      <c r="E1229" s="139" t="s">
        <v>709</v>
      </c>
      <c r="F1229" s="59" t="s">
        <v>2849</v>
      </c>
      <c r="G1229" s="139" t="s">
        <v>3609</v>
      </c>
      <c r="H1229" s="59" t="s">
        <v>691</v>
      </c>
      <c r="I1229" s="139"/>
      <c r="J1229" s="59" t="s">
        <v>691</v>
      </c>
      <c r="K1229" s="139"/>
      <c r="L1229" s="59"/>
      <c r="M1229" s="59"/>
    </row>
    <row r="1230" spans="1:13" s="146" customFormat="1" ht="11.25" customHeight="1">
      <c r="A1230" s="59" t="s">
        <v>4234</v>
      </c>
      <c r="B1230" s="139" t="s">
        <v>4235</v>
      </c>
      <c r="C1230" s="59"/>
      <c r="D1230" s="59" t="s">
        <v>2538</v>
      </c>
      <c r="E1230" s="139" t="s">
        <v>2539</v>
      </c>
      <c r="F1230" s="59"/>
      <c r="G1230" s="139"/>
      <c r="H1230" s="59"/>
      <c r="I1230" s="139"/>
      <c r="J1230" s="59"/>
      <c r="K1230" s="139"/>
      <c r="L1230" s="59"/>
      <c r="M1230" s="59"/>
    </row>
    <row r="1231" spans="1:13" s="146" customFormat="1" ht="11.25" customHeight="1">
      <c r="A1231" s="59" t="s">
        <v>3923</v>
      </c>
      <c r="B1231" s="139" t="s">
        <v>4236</v>
      </c>
      <c r="C1231" s="59"/>
      <c r="D1231" s="59" t="s">
        <v>3729</v>
      </c>
      <c r="E1231" s="139" t="s">
        <v>4237</v>
      </c>
      <c r="F1231" s="59" t="s">
        <v>3731</v>
      </c>
      <c r="G1231" s="139" t="s">
        <v>4238</v>
      </c>
      <c r="H1231" s="59"/>
      <c r="I1231" s="139"/>
      <c r="J1231" s="59"/>
      <c r="K1231" s="139"/>
      <c r="L1231" s="59"/>
      <c r="M1231" s="59"/>
    </row>
    <row r="1232" spans="1:13" s="146" customFormat="1" ht="11.25" customHeight="1">
      <c r="A1232" s="59" t="s">
        <v>4058</v>
      </c>
      <c r="B1232" s="139" t="s">
        <v>4059</v>
      </c>
      <c r="C1232" s="59"/>
      <c r="D1232" s="59" t="s">
        <v>3610</v>
      </c>
      <c r="E1232" s="139" t="s">
        <v>3611</v>
      </c>
      <c r="F1232" s="59"/>
      <c r="G1232" s="139"/>
      <c r="H1232" s="59"/>
      <c r="I1232" s="139"/>
      <c r="J1232" s="59"/>
      <c r="K1232" s="139"/>
      <c r="L1232" s="59"/>
      <c r="M1232" s="59"/>
    </row>
    <row r="1233" spans="1:13" s="146" customFormat="1" ht="11.25" customHeight="1">
      <c r="A1233" s="59" t="s">
        <v>4239</v>
      </c>
      <c r="B1233" s="59" t="s">
        <v>4240</v>
      </c>
      <c r="C1233" s="59"/>
      <c r="D1233" s="59" t="s">
        <v>2580</v>
      </c>
      <c r="E1233" s="59" t="s">
        <v>2581</v>
      </c>
      <c r="F1233" s="59"/>
      <c r="G1233" s="59"/>
      <c r="H1233" s="59"/>
      <c r="I1233" s="59"/>
      <c r="J1233" s="59"/>
      <c r="K1233" s="59"/>
      <c r="L1233" s="59"/>
      <c r="M1233" s="59"/>
    </row>
    <row r="1234" spans="1:13" s="146" customFormat="1" ht="11.25" customHeight="1">
      <c r="A1234" s="138" t="s">
        <v>4241</v>
      </c>
      <c r="B1234" s="138" t="s">
        <v>4242</v>
      </c>
      <c r="C1234" s="142"/>
      <c r="D1234" s="138" t="s">
        <v>474</v>
      </c>
      <c r="E1234" s="138" t="s">
        <v>4243</v>
      </c>
      <c r="F1234" s="138" t="s">
        <v>4244</v>
      </c>
      <c r="G1234" s="138" t="s">
        <v>4245</v>
      </c>
      <c r="H1234" s="138" t="s">
        <v>1625</v>
      </c>
      <c r="I1234" s="138" t="s">
        <v>4246</v>
      </c>
      <c r="J1234" s="138" t="s">
        <v>4247</v>
      </c>
      <c r="K1234" s="138" t="s">
        <v>4248</v>
      </c>
      <c r="L1234" s="138"/>
      <c r="M1234" s="142"/>
    </row>
    <row r="1235" spans="1:13" s="146" customFormat="1" ht="11.25" customHeight="1">
      <c r="A1235" s="59" t="s">
        <v>2412</v>
      </c>
      <c r="B1235" s="59" t="s">
        <v>2413</v>
      </c>
      <c r="C1235" s="59"/>
      <c r="D1235" s="59" t="s">
        <v>658</v>
      </c>
      <c r="E1235" s="59" t="s">
        <v>4249</v>
      </c>
      <c r="F1235" s="59"/>
      <c r="G1235" s="59"/>
      <c r="H1235" s="59"/>
      <c r="I1235" s="59"/>
      <c r="J1235" s="59"/>
      <c r="K1235" s="59"/>
      <c r="L1235" s="59"/>
      <c r="M1235" s="59"/>
    </row>
    <row r="1236" spans="1:13" s="146" customFormat="1" ht="11.25" customHeight="1">
      <c r="A1236" s="59" t="s">
        <v>746</v>
      </c>
      <c r="B1236" s="59" t="s">
        <v>747</v>
      </c>
      <c r="C1236" s="59"/>
      <c r="D1236" s="59" t="s">
        <v>767</v>
      </c>
      <c r="E1236" s="59" t="s">
        <v>768</v>
      </c>
      <c r="F1236" s="59" t="s">
        <v>2790</v>
      </c>
      <c r="G1236" s="59" t="s">
        <v>4250</v>
      </c>
      <c r="H1236" s="59"/>
      <c r="I1236" s="59"/>
      <c r="J1236" s="59"/>
      <c r="K1236" s="59"/>
      <c r="L1236" s="59"/>
      <c r="M1236" s="59"/>
    </row>
    <row r="1237" spans="1:13" s="146" customFormat="1" ht="11.25" customHeight="1">
      <c r="A1237" s="59" t="s">
        <v>4251</v>
      </c>
      <c r="B1237" s="59" t="s">
        <v>4252</v>
      </c>
      <c r="C1237" s="59"/>
      <c r="D1237" s="59" t="s">
        <v>3334</v>
      </c>
      <c r="E1237" s="59" t="s">
        <v>3338</v>
      </c>
      <c r="F1237" s="59" t="s">
        <v>1340</v>
      </c>
      <c r="G1237" s="59" t="s">
        <v>1341</v>
      </c>
      <c r="H1237" s="59"/>
      <c r="I1237" s="59"/>
      <c r="J1237" s="59"/>
      <c r="K1237" s="59"/>
      <c r="L1237" s="59"/>
      <c r="M1237" s="59"/>
    </row>
    <row r="1238" spans="1:13" s="146" customFormat="1" ht="11.25" customHeight="1">
      <c r="A1238" s="59" t="s">
        <v>4253</v>
      </c>
      <c r="B1238" s="139" t="s">
        <v>4254</v>
      </c>
      <c r="C1238" s="59"/>
      <c r="D1238" s="59" t="s">
        <v>708</v>
      </c>
      <c r="E1238" s="139" t="s">
        <v>2677</v>
      </c>
      <c r="F1238" s="59"/>
      <c r="G1238" s="139"/>
      <c r="H1238" s="59"/>
      <c r="I1238" s="139"/>
      <c r="J1238" s="59"/>
      <c r="K1238" s="139"/>
      <c r="L1238" s="59"/>
      <c r="M1238" s="59"/>
    </row>
    <row r="1239" spans="1:13" s="146" customFormat="1" ht="11.25" customHeight="1">
      <c r="A1239" s="59" t="s">
        <v>4001</v>
      </c>
      <c r="B1239" s="59" t="s">
        <v>4002</v>
      </c>
      <c r="C1239" s="59"/>
      <c r="D1239" s="59" t="s">
        <v>564</v>
      </c>
      <c r="E1239" s="59" t="s">
        <v>1213</v>
      </c>
      <c r="F1239" s="59" t="s">
        <v>4255</v>
      </c>
      <c r="G1239" s="59" t="s">
        <v>4256</v>
      </c>
      <c r="H1239" s="59"/>
      <c r="I1239" s="59"/>
      <c r="J1239" s="59"/>
      <c r="K1239" s="59"/>
      <c r="L1239" s="59"/>
      <c r="M1239" s="59"/>
    </row>
    <row r="1240" spans="1:13" s="146" customFormat="1" ht="11.25" customHeight="1">
      <c r="A1240" s="59" t="s">
        <v>862</v>
      </c>
      <c r="B1240" s="139" t="s">
        <v>863</v>
      </c>
      <c r="C1240" s="59">
        <v>0</v>
      </c>
      <c r="D1240" s="59" t="s">
        <v>448</v>
      </c>
      <c r="E1240" s="139" t="s">
        <v>449</v>
      </c>
      <c r="F1240" s="59" t="s">
        <v>767</v>
      </c>
      <c r="G1240" s="139" t="s">
        <v>768</v>
      </c>
      <c r="H1240" s="59"/>
      <c r="I1240" s="139"/>
      <c r="J1240" s="59"/>
      <c r="K1240" s="139"/>
      <c r="L1240" s="59"/>
      <c r="M1240" s="59"/>
    </row>
    <row r="1241" spans="1:13" s="146" customFormat="1" ht="11.25" customHeight="1">
      <c r="A1241" s="59" t="s">
        <v>4257</v>
      </c>
      <c r="B1241" s="59" t="s">
        <v>4258</v>
      </c>
      <c r="C1241" s="59"/>
      <c r="D1241" s="59" t="s">
        <v>2538</v>
      </c>
      <c r="E1241" s="59" t="s">
        <v>2539</v>
      </c>
      <c r="F1241" s="59" t="s">
        <v>3676</v>
      </c>
      <c r="G1241" s="59" t="s">
        <v>4259</v>
      </c>
      <c r="H1241" s="59" t="s">
        <v>3900</v>
      </c>
      <c r="I1241" s="59" t="s">
        <v>3901</v>
      </c>
      <c r="J1241" s="59"/>
      <c r="K1241" s="59"/>
      <c r="L1241" s="59"/>
      <c r="M1241" s="59"/>
    </row>
    <row r="1242" spans="1:13" s="146" customFormat="1" ht="11.25" customHeight="1">
      <c r="A1242" s="59" t="s">
        <v>3809</v>
      </c>
      <c r="B1242" s="59" t="s">
        <v>4260</v>
      </c>
      <c r="C1242" s="59"/>
      <c r="D1242" s="59" t="s">
        <v>725</v>
      </c>
      <c r="E1242" s="59" t="s">
        <v>726</v>
      </c>
      <c r="F1242" s="59" t="s">
        <v>4261</v>
      </c>
      <c r="G1242" s="59" t="s">
        <v>4262</v>
      </c>
      <c r="H1242" s="59"/>
      <c r="I1242" s="59"/>
      <c r="J1242" s="59"/>
      <c r="K1242" s="59"/>
      <c r="L1242" s="59"/>
      <c r="M1242" s="59"/>
    </row>
    <row r="1243" spans="1:13" s="146" customFormat="1" ht="11.25" customHeight="1">
      <c r="A1243" s="59" t="s">
        <v>2362</v>
      </c>
      <c r="B1243" s="139" t="s">
        <v>2363</v>
      </c>
      <c r="C1243" s="59">
        <v>0</v>
      </c>
      <c r="D1243" s="59" t="s">
        <v>870</v>
      </c>
      <c r="E1243" s="139" t="s">
        <v>4263</v>
      </c>
      <c r="F1243" s="59" t="s">
        <v>774</v>
      </c>
      <c r="G1243" s="139" t="s">
        <v>4264</v>
      </c>
      <c r="H1243" s="59" t="s">
        <v>4265</v>
      </c>
      <c r="I1243" s="139" t="s">
        <v>4266</v>
      </c>
      <c r="J1243" s="59" t="s">
        <v>2798</v>
      </c>
      <c r="K1243" s="139" t="s">
        <v>4267</v>
      </c>
      <c r="L1243" s="59"/>
      <c r="M1243" s="59"/>
    </row>
    <row r="1244" spans="1:13" s="404" customFormat="1" ht="11.25" customHeight="1">
      <c r="A1244" s="59" t="s">
        <v>4268</v>
      </c>
      <c r="B1244" s="139" t="s">
        <v>4269</v>
      </c>
      <c r="C1244" s="59"/>
      <c r="D1244" s="59" t="s">
        <v>597</v>
      </c>
      <c r="E1244" s="139" t="s">
        <v>4270</v>
      </c>
      <c r="F1244" s="59" t="s">
        <v>387</v>
      </c>
      <c r="G1244" s="139" t="s">
        <v>388</v>
      </c>
      <c r="H1244" s="59"/>
      <c r="I1244" s="139"/>
      <c r="J1244" s="59"/>
      <c r="K1244" s="139"/>
      <c r="L1244" s="59"/>
      <c r="M1244" s="59"/>
    </row>
    <row r="1245" spans="1:13" s="146" customFormat="1" ht="11.25" customHeight="1">
      <c r="A1245" s="59" t="s">
        <v>3966</v>
      </c>
      <c r="B1245" s="139" t="s">
        <v>3967</v>
      </c>
      <c r="C1245" s="59"/>
      <c r="D1245" s="59" t="s">
        <v>4271</v>
      </c>
      <c r="E1245" s="139" t="s">
        <v>4272</v>
      </c>
      <c r="F1245" s="59"/>
      <c r="G1245" s="139"/>
      <c r="H1245" s="59"/>
      <c r="I1245" s="139"/>
      <c r="J1245" s="59"/>
      <c r="K1245" s="139"/>
      <c r="L1245" s="59"/>
      <c r="M1245" s="59"/>
    </row>
    <row r="1246" spans="1:13" s="146" customFormat="1" ht="11.25" customHeight="1">
      <c r="A1246" s="59" t="s">
        <v>4273</v>
      </c>
      <c r="B1246" s="139" t="s">
        <v>4274</v>
      </c>
      <c r="C1246" s="59"/>
      <c r="D1246" s="59" t="s">
        <v>4275</v>
      </c>
      <c r="E1246" s="139" t="s">
        <v>4276</v>
      </c>
      <c r="F1246" s="59"/>
      <c r="G1246" s="139"/>
      <c r="H1246" s="59"/>
      <c r="I1246" s="139"/>
      <c r="J1246" s="59"/>
      <c r="K1246" s="139"/>
      <c r="L1246" s="59"/>
      <c r="M1246" s="59"/>
    </row>
    <row r="1247" spans="1:13" s="146" customFormat="1" ht="11.25" customHeight="1">
      <c r="A1247" s="59" t="s">
        <v>1275</v>
      </c>
      <c r="B1247" s="59" t="s">
        <v>1276</v>
      </c>
      <c r="C1247" s="59"/>
      <c r="D1247" s="59" t="s">
        <v>2538</v>
      </c>
      <c r="E1247" s="59" t="s">
        <v>2539</v>
      </c>
      <c r="F1247" s="59" t="s">
        <v>4277</v>
      </c>
      <c r="G1247" s="59" t="s">
        <v>2539</v>
      </c>
      <c r="H1247" s="59" t="s">
        <v>1070</v>
      </c>
      <c r="I1247" s="59" t="s">
        <v>1071</v>
      </c>
      <c r="J1247" s="59" t="s">
        <v>937</v>
      </c>
      <c r="K1247" s="59" t="s">
        <v>3416</v>
      </c>
      <c r="L1247" s="59"/>
      <c r="M1247" s="59"/>
    </row>
    <row r="1248" spans="1:13" s="146" customFormat="1" ht="11.25" customHeight="1">
      <c r="A1248" s="138" t="s">
        <v>4278</v>
      </c>
      <c r="B1248" s="138" t="s">
        <v>4279</v>
      </c>
      <c r="C1248" s="142"/>
      <c r="D1248" s="141" t="s">
        <v>2144</v>
      </c>
      <c r="E1248" s="138" t="s">
        <v>2145</v>
      </c>
      <c r="F1248" s="138" t="s">
        <v>1011</v>
      </c>
      <c r="G1248" s="138" t="s">
        <v>1012</v>
      </c>
      <c r="H1248" s="138" t="s">
        <v>1407</v>
      </c>
      <c r="I1248" s="138" t="s">
        <v>1408</v>
      </c>
      <c r="J1248" s="142"/>
      <c r="K1248" s="142"/>
      <c r="L1248" s="142"/>
      <c r="M1248" s="142"/>
    </row>
    <row r="1249" spans="1:13" s="146" customFormat="1" ht="11.25" customHeight="1">
      <c r="A1249" s="54" t="s">
        <v>4280</v>
      </c>
      <c r="B1249" s="54" t="s">
        <v>4281</v>
      </c>
      <c r="C1249" s="54"/>
      <c r="D1249" s="54" t="s">
        <v>675</v>
      </c>
      <c r="E1249" s="54" t="s">
        <v>676</v>
      </c>
      <c r="F1249" s="54" t="s">
        <v>721</v>
      </c>
      <c r="G1249" s="54" t="s">
        <v>722</v>
      </c>
      <c r="H1249" s="54" t="s">
        <v>564</v>
      </c>
      <c r="I1249" s="54" t="s">
        <v>2385</v>
      </c>
      <c r="J1249" s="54" t="s">
        <v>1133</v>
      </c>
      <c r="K1249" s="54" t="s">
        <v>4282</v>
      </c>
      <c r="L1249" s="54"/>
      <c r="M1249" s="54" t="s">
        <v>896</v>
      </c>
    </row>
    <row r="1250" spans="1:13" s="146" customFormat="1" ht="11.25" customHeight="1">
      <c r="A1250" s="264" t="s">
        <v>4283</v>
      </c>
      <c r="B1250" s="265" t="s">
        <v>4284</v>
      </c>
      <c r="C1250" s="267"/>
      <c r="D1250" s="265" t="s">
        <v>443</v>
      </c>
      <c r="E1250" s="265" t="s">
        <v>634</v>
      </c>
      <c r="F1250" s="265" t="s">
        <v>717</v>
      </c>
      <c r="G1250" s="265" t="s">
        <v>2174</v>
      </c>
      <c r="H1250" s="265" t="s">
        <v>640</v>
      </c>
      <c r="I1250" s="265" t="s">
        <v>2164</v>
      </c>
      <c r="J1250" s="265" t="s">
        <v>443</v>
      </c>
      <c r="K1250" s="265" t="s">
        <v>634</v>
      </c>
      <c r="L1250" s="265"/>
      <c r="M1250" s="265" t="s">
        <v>4285</v>
      </c>
    </row>
    <row r="1251" spans="1:13" s="146" customFormat="1" ht="11.25" customHeight="1">
      <c r="A1251" s="54" t="s">
        <v>2972</v>
      </c>
      <c r="B1251" s="54" t="s">
        <v>4286</v>
      </c>
      <c r="C1251" s="54"/>
      <c r="D1251" s="54" t="s">
        <v>564</v>
      </c>
      <c r="E1251" s="54" t="s">
        <v>1213</v>
      </c>
      <c r="F1251" s="54"/>
      <c r="G1251" s="54"/>
      <c r="H1251" s="54"/>
      <c r="I1251" s="54"/>
      <c r="J1251" s="54"/>
      <c r="K1251" s="54"/>
      <c r="L1251" s="54"/>
      <c r="M1251" s="54" t="s">
        <v>865</v>
      </c>
    </row>
    <row r="1252" spans="1:13" s="262" customFormat="1" ht="11.25" customHeight="1">
      <c r="A1252" s="59" t="s">
        <v>4287</v>
      </c>
      <c r="B1252" s="139" t="s">
        <v>4288</v>
      </c>
      <c r="C1252" s="59">
        <v>1.2</v>
      </c>
      <c r="D1252" s="59" t="s">
        <v>1752</v>
      </c>
      <c r="E1252" s="139" t="s">
        <v>506</v>
      </c>
      <c r="F1252" s="59" t="s">
        <v>4100</v>
      </c>
      <c r="G1252" s="139" t="s">
        <v>4101</v>
      </c>
      <c r="H1252" s="59" t="s">
        <v>1166</v>
      </c>
      <c r="I1252" s="139" t="s">
        <v>2475</v>
      </c>
      <c r="J1252" s="59" t="s">
        <v>3126</v>
      </c>
      <c r="K1252" s="139" t="s">
        <v>3127</v>
      </c>
      <c r="L1252" s="59"/>
      <c r="M1252" s="59"/>
    </row>
    <row r="1253" spans="1:13" s="146" customFormat="1" ht="11.25" customHeight="1">
      <c r="A1253" s="59" t="s">
        <v>4289</v>
      </c>
      <c r="B1253" s="59" t="s">
        <v>4290</v>
      </c>
      <c r="C1253" s="59"/>
      <c r="D1253" s="59" t="s">
        <v>4291</v>
      </c>
      <c r="E1253" s="59" t="s">
        <v>4292</v>
      </c>
      <c r="F1253" s="59"/>
      <c r="G1253" s="59"/>
      <c r="H1253" s="59"/>
      <c r="I1253" s="59"/>
      <c r="J1253" s="59"/>
      <c r="K1253" s="59"/>
      <c r="L1253" s="59"/>
      <c r="M1253" s="59"/>
    </row>
    <row r="1254" spans="1:13" s="146" customFormat="1" ht="11.25" customHeight="1">
      <c r="A1254" s="59" t="s">
        <v>4293</v>
      </c>
      <c r="B1254" s="139" t="s">
        <v>4294</v>
      </c>
      <c r="C1254" s="59">
        <v>1.6</v>
      </c>
      <c r="D1254" s="59" t="s">
        <v>662</v>
      </c>
      <c r="E1254" s="139" t="s">
        <v>663</v>
      </c>
      <c r="F1254" s="59" t="s">
        <v>576</v>
      </c>
      <c r="G1254" s="139" t="s">
        <v>664</v>
      </c>
      <c r="H1254" s="59" t="s">
        <v>574</v>
      </c>
      <c r="I1254" s="139" t="s">
        <v>575</v>
      </c>
      <c r="J1254" s="59" t="s">
        <v>954</v>
      </c>
      <c r="K1254" s="139" t="s">
        <v>955</v>
      </c>
      <c r="L1254" s="59" t="s">
        <v>2439</v>
      </c>
      <c r="M1254" s="59"/>
    </row>
    <row r="1255" spans="1:13" s="146" customFormat="1" ht="11.25" customHeight="1">
      <c r="A1255" s="59" t="s">
        <v>3505</v>
      </c>
      <c r="B1255" s="139" t="s">
        <v>3506</v>
      </c>
      <c r="C1255" s="59"/>
      <c r="D1255" s="59">
        <v>101010</v>
      </c>
      <c r="E1255" s="139" t="s">
        <v>4295</v>
      </c>
      <c r="F1255" s="59"/>
      <c r="G1255" s="139"/>
      <c r="H1255" s="59"/>
      <c r="I1255" s="139"/>
      <c r="J1255" s="59"/>
      <c r="K1255" s="139"/>
      <c r="L1255" s="59"/>
      <c r="M1255" s="59" t="s">
        <v>2033</v>
      </c>
    </row>
    <row r="1256" spans="1:13" s="146" customFormat="1" ht="11.25" customHeight="1">
      <c r="A1256" s="59" t="s">
        <v>781</v>
      </c>
      <c r="B1256" s="59" t="s">
        <v>4296</v>
      </c>
      <c r="C1256" s="59"/>
      <c r="D1256" s="59" t="s">
        <v>4297</v>
      </c>
      <c r="E1256" s="59" t="s">
        <v>4298</v>
      </c>
      <c r="F1256" s="59" t="s">
        <v>4297</v>
      </c>
      <c r="G1256" s="59" t="s">
        <v>4298</v>
      </c>
      <c r="H1256" s="59" t="s">
        <v>2700</v>
      </c>
      <c r="I1256" s="59" t="s">
        <v>2701</v>
      </c>
      <c r="J1256" s="59"/>
      <c r="K1256" s="59"/>
      <c r="L1256" s="59"/>
      <c r="M1256" s="59"/>
    </row>
    <row r="1257" spans="1:13" s="146" customFormat="1" ht="11.25" customHeight="1">
      <c r="A1257" s="59" t="s">
        <v>4299</v>
      </c>
      <c r="B1257" s="139" t="s">
        <v>4300</v>
      </c>
      <c r="C1257" s="59">
        <v>24.22</v>
      </c>
      <c r="D1257" s="59" t="s">
        <v>397</v>
      </c>
      <c r="E1257" s="139" t="s">
        <v>398</v>
      </c>
      <c r="F1257" s="59" t="s">
        <v>397</v>
      </c>
      <c r="G1257" s="139" t="s">
        <v>646</v>
      </c>
      <c r="H1257" s="59" t="s">
        <v>708</v>
      </c>
      <c r="I1257" s="139" t="s">
        <v>4301</v>
      </c>
      <c r="J1257" s="59" t="s">
        <v>4268</v>
      </c>
      <c r="K1257" s="139" t="s">
        <v>4269</v>
      </c>
      <c r="L1257" s="59"/>
      <c r="M1257" s="59" t="s">
        <v>4302</v>
      </c>
    </row>
    <row r="1258" spans="1:13" s="146" customFormat="1" ht="11.25" customHeight="1">
      <c r="A1258" s="138" t="s">
        <v>4303</v>
      </c>
      <c r="B1258" s="138" t="s">
        <v>4304</v>
      </c>
      <c r="C1258" s="142"/>
      <c r="D1258" s="138" t="s">
        <v>17</v>
      </c>
      <c r="E1258" s="138" t="s">
        <v>275</v>
      </c>
      <c r="F1258" s="138" t="s">
        <v>662</v>
      </c>
      <c r="G1258" s="138" t="s">
        <v>663</v>
      </c>
      <c r="H1258" s="138" t="s">
        <v>572</v>
      </c>
      <c r="I1258" s="138" t="s">
        <v>573</v>
      </c>
      <c r="J1258" s="138" t="s">
        <v>4305</v>
      </c>
      <c r="K1258" s="138" t="s">
        <v>4306</v>
      </c>
      <c r="L1258" s="138"/>
      <c r="M1258" s="142"/>
    </row>
    <row r="1259" spans="1:13" s="146" customFormat="1" ht="11.25" customHeight="1">
      <c r="A1259" s="138" t="s">
        <v>4307</v>
      </c>
      <c r="B1259" s="141" t="s">
        <v>4308</v>
      </c>
      <c r="C1259" s="142"/>
      <c r="D1259" s="138">
        <v>10030903</v>
      </c>
      <c r="E1259" s="138"/>
      <c r="F1259" s="138"/>
      <c r="G1259" s="138"/>
      <c r="H1259" s="138"/>
      <c r="I1259" s="138"/>
      <c r="J1259" s="138"/>
      <c r="K1259" s="138"/>
      <c r="L1259" s="138"/>
      <c r="M1259" s="138"/>
    </row>
    <row r="1260" spans="1:13" s="230" customFormat="1" ht="11.25" customHeight="1">
      <c r="A1260" s="59" t="s">
        <v>4309</v>
      </c>
      <c r="B1260" s="59" t="s">
        <v>4310</v>
      </c>
      <c r="C1260" s="59"/>
      <c r="D1260" s="59" t="s">
        <v>2757</v>
      </c>
      <c r="E1260" s="59" t="s">
        <v>2758</v>
      </c>
      <c r="F1260" s="59" t="s">
        <v>2740</v>
      </c>
      <c r="G1260" s="59" t="s">
        <v>3661</v>
      </c>
      <c r="H1260" s="59" t="s">
        <v>4311</v>
      </c>
      <c r="I1260" s="59" t="s">
        <v>4312</v>
      </c>
      <c r="J1260" s="59"/>
      <c r="K1260" s="59"/>
      <c r="L1260" s="59"/>
      <c r="M1260" s="59"/>
    </row>
    <row r="1261" spans="1:13" s="146" customFormat="1" ht="11.25" customHeight="1">
      <c r="A1261" s="264" t="s">
        <v>4313</v>
      </c>
      <c r="B1261" s="265" t="s">
        <v>4314</v>
      </c>
      <c r="C1261" s="267"/>
      <c r="D1261" s="265" t="s">
        <v>206</v>
      </c>
      <c r="E1261" s="265" t="s">
        <v>407</v>
      </c>
      <c r="F1261" s="265" t="s">
        <v>443</v>
      </c>
      <c r="G1261" s="265" t="s">
        <v>634</v>
      </c>
      <c r="H1261" s="265" t="s">
        <v>717</v>
      </c>
      <c r="I1261" s="265" t="s">
        <v>718</v>
      </c>
      <c r="J1261" s="265" t="s">
        <v>640</v>
      </c>
      <c r="K1261" s="265" t="s">
        <v>2164</v>
      </c>
      <c r="L1261" s="265"/>
      <c r="M1261" s="265" t="s">
        <v>4315</v>
      </c>
    </row>
    <row r="1262" spans="1:13" s="146" customFormat="1" ht="11.25" customHeight="1">
      <c r="A1262" s="59" t="s">
        <v>963</v>
      </c>
      <c r="B1262" s="59" t="s">
        <v>3169</v>
      </c>
      <c r="C1262" s="59"/>
      <c r="D1262" s="59" t="s">
        <v>4297</v>
      </c>
      <c r="E1262" s="59" t="s">
        <v>4298</v>
      </c>
      <c r="F1262" s="59" t="s">
        <v>4297</v>
      </c>
      <c r="G1262" s="59" t="s">
        <v>4316</v>
      </c>
      <c r="H1262" s="59"/>
      <c r="I1262" s="59"/>
      <c r="J1262" s="59"/>
      <c r="K1262" s="59"/>
      <c r="L1262" s="59"/>
      <c r="M1262" s="59"/>
    </row>
    <row r="1263" spans="1:13" s="332" customFormat="1" ht="11.25" customHeight="1">
      <c r="A1263" s="138" t="s">
        <v>4317</v>
      </c>
      <c r="B1263" s="138" t="s">
        <v>4318</v>
      </c>
      <c r="C1263" s="142"/>
      <c r="D1263" s="138">
        <v>571</v>
      </c>
      <c r="E1263" s="138"/>
      <c r="F1263" s="138"/>
      <c r="G1263" s="138"/>
      <c r="H1263" s="142"/>
      <c r="I1263" s="142"/>
      <c r="J1263" s="142"/>
      <c r="K1263" s="142"/>
      <c r="L1263" s="142"/>
      <c r="M1263" s="142"/>
    </row>
    <row r="1264" spans="1:13" s="146" customFormat="1" ht="11.25" customHeight="1">
      <c r="A1264" s="59" t="s">
        <v>4297</v>
      </c>
      <c r="B1264" s="59" t="s">
        <v>4298</v>
      </c>
      <c r="C1264" s="59"/>
      <c r="D1264" s="59" t="s">
        <v>870</v>
      </c>
      <c r="E1264" s="59" t="s">
        <v>4319</v>
      </c>
      <c r="F1264" s="59" t="s">
        <v>3884</v>
      </c>
      <c r="G1264" s="59" t="s">
        <v>3972</v>
      </c>
      <c r="H1264" s="59"/>
      <c r="I1264" s="59"/>
      <c r="J1264" s="59"/>
      <c r="K1264" s="59"/>
      <c r="L1264" s="59"/>
      <c r="M1264" s="59" t="s">
        <v>4320</v>
      </c>
    </row>
    <row r="1265" spans="1:13" s="404" customFormat="1" ht="11.25" customHeight="1">
      <c r="A1265" s="59" t="s">
        <v>3716</v>
      </c>
      <c r="B1265" s="139" t="s">
        <v>3717</v>
      </c>
      <c r="C1265" s="59"/>
      <c r="D1265" s="59">
        <v>113</v>
      </c>
      <c r="E1265" s="139"/>
      <c r="F1265" s="59"/>
      <c r="G1265" s="139"/>
      <c r="H1265" s="59"/>
      <c r="I1265" s="139"/>
      <c r="J1265" s="59"/>
      <c r="K1265" s="139"/>
      <c r="L1265" s="59"/>
      <c r="M1265" s="59"/>
    </row>
    <row r="1266" spans="1:13" s="292" customFormat="1" ht="11.25" customHeight="1">
      <c r="A1266" s="138" t="s">
        <v>4321</v>
      </c>
      <c r="B1266" s="138" t="s">
        <v>4322</v>
      </c>
      <c r="C1266" s="142"/>
      <c r="D1266" s="138" t="s">
        <v>288</v>
      </c>
      <c r="E1266" s="138" t="s">
        <v>289</v>
      </c>
      <c r="F1266" s="138" t="s">
        <v>397</v>
      </c>
      <c r="G1266" s="138" t="s">
        <v>549</v>
      </c>
      <c r="H1266" s="138" t="s">
        <v>1629</v>
      </c>
      <c r="I1266" s="138" t="s">
        <v>3078</v>
      </c>
      <c r="J1266" s="138" t="s">
        <v>4323</v>
      </c>
      <c r="K1266" s="138" t="s">
        <v>4324</v>
      </c>
      <c r="L1266" s="138"/>
      <c r="M1266" s="142"/>
    </row>
    <row r="1267" spans="1:13" s="146" customFormat="1" ht="11.25" customHeight="1">
      <c r="A1267" s="59" t="s">
        <v>1932</v>
      </c>
      <c r="B1267" s="139" t="s">
        <v>3099</v>
      </c>
      <c r="C1267" s="59">
        <v>6.7</v>
      </c>
      <c r="D1267" s="59" t="s">
        <v>206</v>
      </c>
      <c r="E1267" s="139" t="s">
        <v>337</v>
      </c>
      <c r="F1267" s="59" t="s">
        <v>196</v>
      </c>
      <c r="G1267" s="139" t="s">
        <v>408</v>
      </c>
      <c r="H1267" s="59" t="s">
        <v>409</v>
      </c>
      <c r="I1267" s="139" t="s">
        <v>4325</v>
      </c>
      <c r="J1267" s="59" t="s">
        <v>2599</v>
      </c>
      <c r="K1267" s="139" t="s">
        <v>2600</v>
      </c>
      <c r="L1267" s="59" t="s">
        <v>2537</v>
      </c>
      <c r="M1267" s="59"/>
    </row>
    <row r="1268" spans="1:13" s="146" customFormat="1" ht="11.25" customHeight="1">
      <c r="A1268" s="59" t="s">
        <v>3606</v>
      </c>
      <c r="B1268" s="139" t="s">
        <v>3607</v>
      </c>
      <c r="C1268" s="59"/>
      <c r="D1268" s="59" t="s">
        <v>4326</v>
      </c>
      <c r="E1268" s="139" t="s">
        <v>4327</v>
      </c>
      <c r="F1268" s="59" t="s">
        <v>1133</v>
      </c>
      <c r="G1268" s="139" t="s">
        <v>4282</v>
      </c>
      <c r="H1268" s="59" t="s">
        <v>2773</v>
      </c>
      <c r="I1268" s="139" t="s">
        <v>4155</v>
      </c>
      <c r="J1268" s="59" t="s">
        <v>1223</v>
      </c>
      <c r="K1268" s="139" t="s">
        <v>1224</v>
      </c>
      <c r="L1268" s="59" t="s">
        <v>369</v>
      </c>
      <c r="M1268" s="59"/>
    </row>
    <row r="1269" spans="1:13" s="146" customFormat="1" ht="11.25" customHeight="1">
      <c r="A1269" s="264" t="s">
        <v>4328</v>
      </c>
      <c r="B1269" s="265" t="s">
        <v>4329</v>
      </c>
      <c r="C1269" s="267"/>
      <c r="D1269" s="264" t="s">
        <v>4330</v>
      </c>
      <c r="E1269" s="264" t="s">
        <v>406</v>
      </c>
      <c r="F1269" s="265" t="s">
        <v>547</v>
      </c>
      <c r="G1269" s="265" t="s">
        <v>548</v>
      </c>
      <c r="H1269" s="265" t="s">
        <v>483</v>
      </c>
      <c r="I1269" s="265" t="s">
        <v>484</v>
      </c>
      <c r="J1269" s="265" t="s">
        <v>478</v>
      </c>
      <c r="K1269" s="265" t="s">
        <v>4331</v>
      </c>
      <c r="L1269" s="265"/>
      <c r="M1269" s="265" t="s">
        <v>411</v>
      </c>
    </row>
    <row r="1270" spans="1:13" s="410" customFormat="1" ht="11.25" customHeight="1">
      <c r="A1270" s="264" t="s">
        <v>4332</v>
      </c>
      <c r="B1270" s="265" t="s">
        <v>4333</v>
      </c>
      <c r="C1270" s="267"/>
      <c r="D1270" s="264" t="s">
        <v>4334</v>
      </c>
      <c r="E1270" s="264" t="s">
        <v>4335</v>
      </c>
      <c r="F1270" s="265" t="s">
        <v>2560</v>
      </c>
      <c r="G1270" s="265" t="s">
        <v>4336</v>
      </c>
      <c r="H1270" s="265" t="s">
        <v>439</v>
      </c>
      <c r="I1270" s="265" t="s">
        <v>4337</v>
      </c>
      <c r="J1270" s="265"/>
      <c r="K1270" s="265"/>
      <c r="L1270" s="265"/>
      <c r="M1270" s="265" t="s">
        <v>791</v>
      </c>
    </row>
    <row r="1271" spans="1:13" s="146" customFormat="1" ht="11.25" customHeight="1">
      <c r="A1271" s="59" t="s">
        <v>786</v>
      </c>
      <c r="B1271" s="139" t="s">
        <v>3114</v>
      </c>
      <c r="C1271" s="59">
        <v>1.2</v>
      </c>
      <c r="D1271" s="59" t="s">
        <v>503</v>
      </c>
      <c r="E1271" s="139" t="s">
        <v>504</v>
      </c>
      <c r="F1271" s="59" t="s">
        <v>338</v>
      </c>
      <c r="G1271" s="139" t="s">
        <v>339</v>
      </c>
      <c r="H1271" s="59" t="s">
        <v>658</v>
      </c>
      <c r="I1271" s="139" t="s">
        <v>766</v>
      </c>
      <c r="J1271" s="59" t="s">
        <v>858</v>
      </c>
      <c r="K1271" s="139" t="s">
        <v>4338</v>
      </c>
      <c r="L1271" s="59" t="s">
        <v>888</v>
      </c>
      <c r="M1271" s="59"/>
    </row>
    <row r="1272" spans="1:13" s="146" customFormat="1" ht="11.25" customHeight="1">
      <c r="A1272" s="59" t="s">
        <v>4339</v>
      </c>
      <c r="B1272" s="139" t="s">
        <v>4340</v>
      </c>
      <c r="C1272" s="59"/>
      <c r="D1272" s="59">
        <v>11080702</v>
      </c>
      <c r="E1272" s="139" t="s">
        <v>432</v>
      </c>
      <c r="F1272" s="59"/>
      <c r="G1272" s="139"/>
      <c r="H1272" s="59"/>
      <c r="I1272" s="139"/>
      <c r="J1272" s="59"/>
      <c r="K1272" s="139"/>
      <c r="L1272" s="59"/>
      <c r="M1272" s="59"/>
    </row>
    <row r="1273" spans="1:13" s="146" customFormat="1" ht="11.25" customHeight="1">
      <c r="A1273" s="59" t="s">
        <v>677</v>
      </c>
      <c r="B1273" s="139" t="s">
        <v>4341</v>
      </c>
      <c r="C1273" s="59"/>
      <c r="D1273" s="59" t="s">
        <v>706</v>
      </c>
      <c r="E1273" s="139" t="s">
        <v>707</v>
      </c>
      <c r="F1273" s="59" t="s">
        <v>905</v>
      </c>
      <c r="G1273" s="139" t="s">
        <v>906</v>
      </c>
      <c r="H1273" s="59" t="s">
        <v>907</v>
      </c>
      <c r="I1273" s="139" t="s">
        <v>2518</v>
      </c>
      <c r="J1273" s="59" t="s">
        <v>2566</v>
      </c>
      <c r="K1273" s="139" t="s">
        <v>2567</v>
      </c>
      <c r="L1273" s="59"/>
      <c r="M1273" s="59"/>
    </row>
    <row r="1274" spans="1:13" s="146" customFormat="1" ht="11.25" customHeight="1">
      <c r="A1274" s="59" t="s">
        <v>4342</v>
      </c>
      <c r="B1274" s="59" t="s">
        <v>4343</v>
      </c>
      <c r="C1274" s="59">
        <v>0</v>
      </c>
      <c r="D1274" s="59" t="s">
        <v>4344</v>
      </c>
      <c r="E1274" s="59" t="s">
        <v>4345</v>
      </c>
      <c r="F1274" s="59" t="s">
        <v>206</v>
      </c>
      <c r="G1274" s="59" t="s">
        <v>934</v>
      </c>
      <c r="H1274" s="59" t="s">
        <v>832</v>
      </c>
      <c r="I1274" s="59" t="s">
        <v>833</v>
      </c>
      <c r="J1274" s="59" t="s">
        <v>338</v>
      </c>
      <c r="K1274" s="59" t="s">
        <v>682</v>
      </c>
      <c r="L1274" s="59" t="s">
        <v>4063</v>
      </c>
      <c r="M1274" s="59" t="s">
        <v>956</v>
      </c>
    </row>
    <row r="1275" spans="1:13" s="146" customFormat="1" ht="11.25" customHeight="1">
      <c r="A1275" s="264" t="s">
        <v>4346</v>
      </c>
      <c r="B1275" s="265" t="s">
        <v>4347</v>
      </c>
      <c r="C1275" s="267"/>
      <c r="D1275" s="264" t="s">
        <v>4334</v>
      </c>
      <c r="E1275" s="264" t="s">
        <v>4335</v>
      </c>
      <c r="F1275" s="265" t="s">
        <v>786</v>
      </c>
      <c r="G1275" s="265" t="s">
        <v>1149</v>
      </c>
      <c r="H1275" s="265" t="s">
        <v>397</v>
      </c>
      <c r="I1275" s="265" t="s">
        <v>398</v>
      </c>
      <c r="J1275" s="265" t="s">
        <v>788</v>
      </c>
      <c r="K1275" s="265" t="s">
        <v>789</v>
      </c>
      <c r="L1275" s="265"/>
      <c r="M1275" s="265" t="s">
        <v>791</v>
      </c>
    </row>
    <row r="1276" spans="1:13" s="146" customFormat="1" ht="11.25" customHeight="1">
      <c r="A1276" s="264" t="s">
        <v>4348</v>
      </c>
      <c r="B1276" s="265" t="s">
        <v>4349</v>
      </c>
      <c r="C1276" s="267"/>
      <c r="D1276" s="264" t="s">
        <v>4334</v>
      </c>
      <c r="E1276" s="264" t="s">
        <v>4335</v>
      </c>
      <c r="F1276" s="265" t="s">
        <v>17</v>
      </c>
      <c r="G1276" s="265" t="s">
        <v>275</v>
      </c>
      <c r="H1276" s="265" t="s">
        <v>286</v>
      </c>
      <c r="I1276" s="265" t="s">
        <v>287</v>
      </c>
      <c r="J1276" s="265" t="s">
        <v>689</v>
      </c>
      <c r="K1276" s="265" t="s">
        <v>690</v>
      </c>
      <c r="L1276" s="265"/>
      <c r="M1276" s="265" t="s">
        <v>4350</v>
      </c>
    </row>
    <row r="1277" spans="1:13" s="146" customFormat="1" ht="11.25" customHeight="1">
      <c r="A1277" s="59" t="s">
        <v>4344</v>
      </c>
      <c r="B1277" s="59" t="s">
        <v>4345</v>
      </c>
      <c r="C1277" s="59">
        <v>5.8</v>
      </c>
      <c r="D1277" s="59" t="s">
        <v>503</v>
      </c>
      <c r="E1277" s="59" t="s">
        <v>4351</v>
      </c>
      <c r="F1277" s="59" t="s">
        <v>397</v>
      </c>
      <c r="G1277" s="59" t="s">
        <v>646</v>
      </c>
      <c r="H1277" s="59" t="s">
        <v>2631</v>
      </c>
      <c r="I1277" s="59" t="s">
        <v>2632</v>
      </c>
      <c r="J1277" s="59" t="s">
        <v>1164</v>
      </c>
      <c r="K1277" s="59" t="s">
        <v>1165</v>
      </c>
      <c r="L1277" s="59" t="s">
        <v>691</v>
      </c>
      <c r="M1277" s="59" t="s">
        <v>956</v>
      </c>
    </row>
    <row r="1278" spans="1:13" s="146" customFormat="1" ht="11.25" customHeight="1">
      <c r="A1278" s="59" t="s">
        <v>4352</v>
      </c>
      <c r="B1278" s="139" t="s">
        <v>4353</v>
      </c>
      <c r="C1278" s="59">
        <v>0</v>
      </c>
      <c r="D1278" s="59" t="s">
        <v>2476</v>
      </c>
      <c r="E1278" s="139" t="s">
        <v>4354</v>
      </c>
      <c r="F1278" s="59" t="s">
        <v>2860</v>
      </c>
      <c r="G1278" s="139" t="s">
        <v>2861</v>
      </c>
      <c r="H1278" s="59"/>
      <c r="I1278" s="139"/>
      <c r="J1278" s="59"/>
      <c r="K1278" s="139"/>
      <c r="L1278" s="59"/>
      <c r="M1278" s="59"/>
    </row>
    <row r="1279" spans="1:13" s="263" customFormat="1" ht="11.25" customHeight="1">
      <c r="A1279" s="54" t="s">
        <v>4355</v>
      </c>
      <c r="B1279" s="54" t="s">
        <v>4356</v>
      </c>
      <c r="C1279" s="54">
        <v>16</v>
      </c>
      <c r="D1279" s="54" t="s">
        <v>2450</v>
      </c>
      <c r="E1279" s="54" t="s">
        <v>2451</v>
      </c>
      <c r="F1279" s="54" t="s">
        <v>1735</v>
      </c>
      <c r="G1279" s="54" t="s">
        <v>1736</v>
      </c>
      <c r="H1279" s="54" t="s">
        <v>717</v>
      </c>
      <c r="I1279" s="54" t="s">
        <v>718</v>
      </c>
      <c r="J1279" s="54" t="s">
        <v>2290</v>
      </c>
      <c r="K1279" s="54" t="s">
        <v>2291</v>
      </c>
      <c r="L1279" s="54" t="s">
        <v>446</v>
      </c>
      <c r="M1279" s="54" t="s">
        <v>4357</v>
      </c>
    </row>
    <row r="1280" spans="1:13" s="263" customFormat="1" ht="11.25" customHeight="1">
      <c r="A1280" s="138" t="s">
        <v>4358</v>
      </c>
      <c r="B1280" s="138" t="s">
        <v>4359</v>
      </c>
      <c r="C1280" s="142"/>
      <c r="D1280" s="138" t="s">
        <v>4344</v>
      </c>
      <c r="E1280" s="138" t="s">
        <v>4360</v>
      </c>
      <c r="F1280" s="138" t="s">
        <v>288</v>
      </c>
      <c r="G1280" s="138" t="s">
        <v>289</v>
      </c>
      <c r="H1280" s="138" t="s">
        <v>1334</v>
      </c>
      <c r="I1280" s="138" t="s">
        <v>1713</v>
      </c>
      <c r="J1280" s="138" t="s">
        <v>1238</v>
      </c>
      <c r="K1280" s="138" t="s">
        <v>4361</v>
      </c>
      <c r="L1280" s="138"/>
      <c r="M1280" s="142"/>
    </row>
    <row r="1281" spans="1:13" s="146" customFormat="1" ht="11.25" customHeight="1">
      <c r="A1281" s="59" t="s">
        <v>1882</v>
      </c>
      <c r="B1281" s="139" t="s">
        <v>1883</v>
      </c>
      <c r="C1281" s="59"/>
      <c r="D1281" s="59" t="s">
        <v>3316</v>
      </c>
      <c r="E1281" s="139" t="s">
        <v>3317</v>
      </c>
      <c r="F1281" s="59" t="s">
        <v>3351</v>
      </c>
      <c r="G1281" s="139" t="s">
        <v>4362</v>
      </c>
      <c r="H1281" s="59" t="s">
        <v>4363</v>
      </c>
      <c r="I1281" s="139" t="s">
        <v>4364</v>
      </c>
      <c r="J1281" s="59" t="s">
        <v>2527</v>
      </c>
      <c r="K1281" s="139" t="s">
        <v>2528</v>
      </c>
      <c r="L1281" s="59" t="s">
        <v>3482</v>
      </c>
      <c r="M1281" s="59"/>
    </row>
    <row r="1282" spans="1:13" s="146" customFormat="1" ht="11.25" customHeight="1">
      <c r="A1282" s="59" t="s">
        <v>4334</v>
      </c>
      <c r="B1282" s="139" t="s">
        <v>4365</v>
      </c>
      <c r="C1282" s="59">
        <v>3.96</v>
      </c>
      <c r="D1282" s="59" t="s">
        <v>2560</v>
      </c>
      <c r="E1282" s="139" t="s">
        <v>2561</v>
      </c>
      <c r="F1282" s="59" t="s">
        <v>786</v>
      </c>
      <c r="G1282" s="139" t="s">
        <v>787</v>
      </c>
      <c r="H1282" s="59" t="s">
        <v>397</v>
      </c>
      <c r="I1282" s="139" t="s">
        <v>554</v>
      </c>
      <c r="J1282" s="59" t="s">
        <v>788</v>
      </c>
      <c r="K1282" s="139" t="s">
        <v>789</v>
      </c>
      <c r="L1282" s="59" t="s">
        <v>790</v>
      </c>
      <c r="M1282" s="59" t="s">
        <v>4366</v>
      </c>
    </row>
    <row r="1283" spans="1:13" s="146" customFormat="1" ht="11.25" customHeight="1">
      <c r="A1283" s="59" t="s">
        <v>4367</v>
      </c>
      <c r="B1283" s="139" t="s">
        <v>4368</v>
      </c>
      <c r="C1283" s="59">
        <v>3.66</v>
      </c>
      <c r="D1283" s="59" t="s">
        <v>990</v>
      </c>
      <c r="E1283" s="139" t="s">
        <v>1157</v>
      </c>
      <c r="F1283" s="59" t="s">
        <v>786</v>
      </c>
      <c r="G1283" s="139" t="s">
        <v>787</v>
      </c>
      <c r="H1283" s="59" t="s">
        <v>206</v>
      </c>
      <c r="I1283" s="139" t="s">
        <v>934</v>
      </c>
      <c r="J1283" s="59" t="s">
        <v>196</v>
      </c>
      <c r="K1283" s="139" t="s">
        <v>408</v>
      </c>
      <c r="L1283" s="59" t="s">
        <v>1044</v>
      </c>
      <c r="M1283" s="59" t="s">
        <v>1707</v>
      </c>
    </row>
    <row r="1284" spans="1:13" s="146" customFormat="1" ht="11.25" customHeight="1">
      <c r="A1284" s="59" t="s">
        <v>2525</v>
      </c>
      <c r="B1284" s="139" t="s">
        <v>2526</v>
      </c>
      <c r="C1284" s="59"/>
      <c r="D1284" s="59">
        <v>12061601</v>
      </c>
      <c r="E1284" s="139" t="s">
        <v>4369</v>
      </c>
      <c r="F1284" s="59"/>
      <c r="G1284" s="139"/>
      <c r="H1284" s="59"/>
      <c r="I1284" s="139"/>
      <c r="J1284" s="59"/>
      <c r="K1284" s="139"/>
      <c r="L1284" s="59"/>
      <c r="M1284" s="59"/>
    </row>
    <row r="1285" spans="1:13" s="146" customFormat="1" ht="11.25" customHeight="1">
      <c r="A1285" s="138" t="s">
        <v>4370</v>
      </c>
      <c r="B1285" s="138" t="s">
        <v>4371</v>
      </c>
      <c r="C1285" s="142"/>
      <c r="D1285" s="138" t="s">
        <v>1572</v>
      </c>
      <c r="E1285" s="138" t="s">
        <v>4372</v>
      </c>
      <c r="F1285" s="138" t="s">
        <v>397</v>
      </c>
      <c r="G1285" s="138" t="s">
        <v>549</v>
      </c>
      <c r="H1285" s="138" t="s">
        <v>2381</v>
      </c>
      <c r="I1285" s="138" t="s">
        <v>2967</v>
      </c>
      <c r="J1285" s="138" t="s">
        <v>4373</v>
      </c>
      <c r="K1285" s="138" t="s">
        <v>4374</v>
      </c>
      <c r="L1285" s="138"/>
      <c r="M1285" s="138"/>
    </row>
    <row r="1286" spans="1:13" s="146" customFormat="1" ht="11.25" customHeight="1">
      <c r="A1286" s="138" t="s">
        <v>4375</v>
      </c>
      <c r="B1286" s="138" t="s">
        <v>4376</v>
      </c>
      <c r="C1286" s="142"/>
      <c r="D1286" s="138" t="s">
        <v>378</v>
      </c>
      <c r="E1286" s="138" t="s">
        <v>379</v>
      </c>
      <c r="F1286" s="138" t="s">
        <v>503</v>
      </c>
      <c r="G1286" s="138" t="s">
        <v>504</v>
      </c>
      <c r="H1286" s="138" t="s">
        <v>397</v>
      </c>
      <c r="I1286" s="138" t="s">
        <v>398</v>
      </c>
      <c r="J1286" s="138" t="s">
        <v>1164</v>
      </c>
      <c r="K1286" s="138" t="s">
        <v>1165</v>
      </c>
      <c r="L1286" s="138"/>
      <c r="M1286" s="142"/>
    </row>
    <row r="1287" spans="1:13" s="146" customFormat="1" ht="11.25" customHeight="1">
      <c r="A1287" s="138" t="s">
        <v>4377</v>
      </c>
      <c r="B1287" s="138" t="s">
        <v>4378</v>
      </c>
      <c r="C1287" s="142"/>
      <c r="D1287" s="138" t="s">
        <v>4344</v>
      </c>
      <c r="E1287" s="138" t="s">
        <v>4360</v>
      </c>
      <c r="F1287" s="138" t="s">
        <v>1997</v>
      </c>
      <c r="G1287" s="138" t="s">
        <v>3703</v>
      </c>
      <c r="H1287" s="138" t="s">
        <v>894</v>
      </c>
      <c r="I1287" s="138" t="s">
        <v>895</v>
      </c>
      <c r="J1287" s="138" t="s">
        <v>369</v>
      </c>
      <c r="K1287" s="138" t="s">
        <v>370</v>
      </c>
      <c r="L1287" s="138"/>
      <c r="M1287" s="142"/>
    </row>
    <row r="1288" spans="1:13" s="146" customFormat="1" ht="11.25" customHeight="1">
      <c r="A1288" s="138" t="s">
        <v>4379</v>
      </c>
      <c r="B1288" s="138" t="s">
        <v>4380</v>
      </c>
      <c r="C1288" s="142"/>
      <c r="D1288" s="138" t="s">
        <v>631</v>
      </c>
      <c r="E1288" s="138" t="s">
        <v>714</v>
      </c>
      <c r="F1288" s="138" t="s">
        <v>4381</v>
      </c>
      <c r="G1288" s="138" t="s">
        <v>4382</v>
      </c>
      <c r="H1288" s="138" t="s">
        <v>1088</v>
      </c>
      <c r="I1288" s="138" t="s">
        <v>1139</v>
      </c>
      <c r="J1288" s="138" t="s">
        <v>3193</v>
      </c>
      <c r="K1288" s="138" t="s">
        <v>4383</v>
      </c>
      <c r="L1288" s="138"/>
      <c r="M1288" s="142"/>
    </row>
    <row r="1289" spans="1:13" s="146" customFormat="1" ht="11.25" customHeight="1">
      <c r="A1289" s="138" t="s">
        <v>4384</v>
      </c>
      <c r="B1289" s="138" t="s">
        <v>4385</v>
      </c>
      <c r="C1289" s="142"/>
      <c r="D1289" s="138" t="s">
        <v>4386</v>
      </c>
      <c r="E1289" s="138" t="s">
        <v>4387</v>
      </c>
      <c r="F1289" s="138" t="s">
        <v>1882</v>
      </c>
      <c r="G1289" s="138" t="s">
        <v>4388</v>
      </c>
      <c r="H1289" s="138" t="s">
        <v>3472</v>
      </c>
      <c r="I1289" s="138" t="s">
        <v>4389</v>
      </c>
      <c r="J1289" s="138" t="s">
        <v>2603</v>
      </c>
      <c r="K1289" s="138" t="s">
        <v>2604</v>
      </c>
      <c r="L1289" s="138"/>
      <c r="M1289" s="138"/>
    </row>
    <row r="1290" spans="1:13" s="146" customFormat="1" ht="11.25" customHeight="1">
      <c r="A1290" s="59" t="s">
        <v>4390</v>
      </c>
      <c r="B1290" s="59" t="s">
        <v>4391</v>
      </c>
      <c r="C1290" s="59">
        <v>0.7</v>
      </c>
      <c r="D1290" s="59" t="s">
        <v>3200</v>
      </c>
      <c r="E1290" s="59" t="s">
        <v>3201</v>
      </c>
      <c r="F1290" s="59" t="s">
        <v>708</v>
      </c>
      <c r="G1290" s="59" t="s">
        <v>709</v>
      </c>
      <c r="H1290" s="59" t="s">
        <v>1914</v>
      </c>
      <c r="I1290" s="59" t="s">
        <v>1915</v>
      </c>
      <c r="J1290" s="59" t="s">
        <v>2858</v>
      </c>
      <c r="K1290" s="59" t="s">
        <v>2859</v>
      </c>
      <c r="L1290" s="59"/>
      <c r="M1290" s="59"/>
    </row>
    <row r="1291" spans="1:13" s="146" customFormat="1" ht="11.25" customHeight="1">
      <c r="A1291" s="264" t="s">
        <v>4392</v>
      </c>
      <c r="B1291" s="265" t="s">
        <v>4393</v>
      </c>
      <c r="C1291" s="267"/>
      <c r="D1291" s="265" t="s">
        <v>4334</v>
      </c>
      <c r="E1291" s="265" t="s">
        <v>4335</v>
      </c>
      <c r="F1291" s="265" t="s">
        <v>17</v>
      </c>
      <c r="G1291" s="265" t="s">
        <v>275</v>
      </c>
      <c r="H1291" s="265" t="s">
        <v>1687</v>
      </c>
      <c r="I1291" s="265" t="s">
        <v>1688</v>
      </c>
      <c r="J1291" s="264" t="s">
        <v>4394</v>
      </c>
      <c r="K1291" s="264"/>
      <c r="L1291" s="264"/>
      <c r="M1291" s="264" t="s">
        <v>4350</v>
      </c>
    </row>
    <row r="1292" spans="1:13" s="146" customFormat="1" ht="11.25" customHeight="1">
      <c r="A1292" s="59" t="s">
        <v>503</v>
      </c>
      <c r="B1292" s="139" t="s">
        <v>504</v>
      </c>
      <c r="C1292" s="59">
        <v>3.5</v>
      </c>
      <c r="D1292" s="59" t="s">
        <v>1166</v>
      </c>
      <c r="E1292" s="139" t="s">
        <v>2475</v>
      </c>
      <c r="F1292" s="59" t="s">
        <v>4352</v>
      </c>
      <c r="G1292" s="139" t="s">
        <v>4353</v>
      </c>
      <c r="H1292" s="59" t="s">
        <v>1230</v>
      </c>
      <c r="I1292" s="139" t="s">
        <v>1231</v>
      </c>
      <c r="J1292" s="59" t="s">
        <v>1221</v>
      </c>
      <c r="K1292" s="139" t="s">
        <v>1222</v>
      </c>
      <c r="L1292" s="59"/>
      <c r="M1292" s="59"/>
    </row>
    <row r="1293" spans="1:13" s="146" customFormat="1" ht="11.25" customHeight="1">
      <c r="A1293" s="59" t="s">
        <v>4395</v>
      </c>
      <c r="B1293" s="59" t="s">
        <v>4396</v>
      </c>
      <c r="C1293" s="59"/>
      <c r="D1293" s="59" t="s">
        <v>781</v>
      </c>
      <c r="E1293" s="59" t="s">
        <v>782</v>
      </c>
      <c r="F1293" s="59"/>
      <c r="G1293" s="59"/>
      <c r="H1293" s="59"/>
      <c r="I1293" s="59"/>
      <c r="J1293" s="59"/>
      <c r="K1293" s="59"/>
      <c r="L1293" s="59"/>
      <c r="M1293" s="59"/>
    </row>
    <row r="1294" spans="1:13" s="146" customFormat="1" ht="11.25" customHeight="1">
      <c r="A1294" s="59" t="s">
        <v>2476</v>
      </c>
      <c r="B1294" s="139" t="s">
        <v>4354</v>
      </c>
      <c r="C1294" s="59">
        <v>0</v>
      </c>
      <c r="D1294" s="59" t="s">
        <v>708</v>
      </c>
      <c r="E1294" s="139" t="s">
        <v>709</v>
      </c>
      <c r="F1294" s="59"/>
      <c r="G1294" s="139"/>
      <c r="H1294" s="59"/>
      <c r="I1294" s="139"/>
      <c r="J1294" s="59"/>
      <c r="K1294" s="139"/>
      <c r="L1294" s="59"/>
      <c r="M1294" s="59"/>
    </row>
    <row r="1295" spans="1:13" s="146" customFormat="1" ht="11.25" customHeight="1">
      <c r="A1295" s="59" t="s">
        <v>4397</v>
      </c>
      <c r="B1295" s="139" t="s">
        <v>4398</v>
      </c>
      <c r="C1295" s="59">
        <v>3.4</v>
      </c>
      <c r="D1295" s="59" t="s">
        <v>4334</v>
      </c>
      <c r="E1295" s="139" t="s">
        <v>4335</v>
      </c>
      <c r="F1295" s="59" t="s">
        <v>680</v>
      </c>
      <c r="G1295" s="139" t="s">
        <v>681</v>
      </c>
      <c r="H1295" s="59" t="s">
        <v>2357</v>
      </c>
      <c r="I1295" s="139" t="s">
        <v>3814</v>
      </c>
      <c r="J1295" s="59" t="s">
        <v>206</v>
      </c>
      <c r="K1295" s="139" t="s">
        <v>407</v>
      </c>
      <c r="L1295" s="59" t="s">
        <v>476</v>
      </c>
      <c r="M1295" s="59"/>
    </row>
    <row r="1296" spans="1:13" s="146" customFormat="1" ht="11.25" customHeight="1">
      <c r="A1296" s="59" t="s">
        <v>4399</v>
      </c>
      <c r="B1296" s="139" t="s">
        <v>4400</v>
      </c>
      <c r="C1296" s="59"/>
      <c r="D1296" s="59" t="s">
        <v>4401</v>
      </c>
      <c r="E1296" s="139" t="s">
        <v>4402</v>
      </c>
      <c r="F1296" s="59" t="s">
        <v>677</v>
      </c>
      <c r="G1296" s="139" t="s">
        <v>4341</v>
      </c>
      <c r="H1296" s="59" t="s">
        <v>706</v>
      </c>
      <c r="I1296" s="139" t="s">
        <v>707</v>
      </c>
      <c r="J1296" s="59" t="s">
        <v>1912</v>
      </c>
      <c r="K1296" s="139" t="s">
        <v>1913</v>
      </c>
      <c r="L1296" s="59"/>
      <c r="M1296" s="59"/>
    </row>
    <row r="1297" spans="1:13" s="146" customFormat="1" ht="11.25" customHeight="1">
      <c r="A1297" s="59" t="s">
        <v>4403</v>
      </c>
      <c r="B1297" s="139" t="s">
        <v>4404</v>
      </c>
      <c r="C1297" s="59"/>
      <c r="D1297" s="59" t="s">
        <v>4405</v>
      </c>
      <c r="E1297" s="139" t="s">
        <v>4075</v>
      </c>
      <c r="F1297" s="59"/>
      <c r="G1297" s="139"/>
      <c r="H1297" s="59"/>
      <c r="I1297" s="139"/>
      <c r="J1297" s="59"/>
      <c r="K1297" s="139"/>
      <c r="L1297" s="59"/>
      <c r="M1297" s="59"/>
    </row>
    <row r="1298" spans="1:13" s="146" customFormat="1" ht="11.25" customHeight="1">
      <c r="A1298" s="59" t="s">
        <v>882</v>
      </c>
      <c r="B1298" s="139" t="s">
        <v>4406</v>
      </c>
      <c r="C1298" s="59"/>
      <c r="D1298" s="59">
        <v>11080701</v>
      </c>
      <c r="E1298" s="139"/>
      <c r="F1298" s="59"/>
      <c r="G1298" s="139"/>
      <c r="H1298" s="59"/>
      <c r="I1298" s="139"/>
      <c r="J1298" s="59"/>
      <c r="K1298" s="139"/>
      <c r="L1298" s="59"/>
      <c r="M1298" s="59"/>
    </row>
    <row r="1299" spans="1:13" s="146" customFormat="1" ht="11.25" customHeight="1">
      <c r="A1299" s="59" t="s">
        <v>4407</v>
      </c>
      <c r="B1299" s="139" t="s">
        <v>4408</v>
      </c>
      <c r="C1299" s="59">
        <v>0.8</v>
      </c>
      <c r="D1299" s="59" t="s">
        <v>483</v>
      </c>
      <c r="E1299" s="139" t="s">
        <v>484</v>
      </c>
      <c r="F1299" s="59" t="s">
        <v>675</v>
      </c>
      <c r="G1299" s="139" t="s">
        <v>676</v>
      </c>
      <c r="H1299" s="59" t="s">
        <v>721</v>
      </c>
      <c r="I1299" s="139" t="s">
        <v>722</v>
      </c>
      <c r="J1299" s="59" t="s">
        <v>564</v>
      </c>
      <c r="K1299" s="139" t="s">
        <v>2385</v>
      </c>
      <c r="L1299" s="59"/>
      <c r="M1299" s="59"/>
    </row>
    <row r="1300" spans="1:13" s="146" customFormat="1" ht="11.25" customHeight="1">
      <c r="A1300" s="264" t="s">
        <v>4409</v>
      </c>
      <c r="B1300" s="265" t="s">
        <v>4410</v>
      </c>
      <c r="C1300" s="267"/>
      <c r="D1300" s="265" t="s">
        <v>2548</v>
      </c>
      <c r="E1300" s="265" t="s">
        <v>2549</v>
      </c>
      <c r="F1300" s="265" t="s">
        <v>2111</v>
      </c>
      <c r="G1300" s="265" t="s">
        <v>2112</v>
      </c>
      <c r="H1300" s="267"/>
      <c r="I1300" s="267"/>
      <c r="J1300" s="267"/>
      <c r="K1300" s="267"/>
      <c r="L1300" s="267"/>
      <c r="M1300" s="267"/>
    </row>
    <row r="1301" spans="1:13" s="146" customFormat="1" ht="11.25" customHeight="1">
      <c r="A1301" s="264" t="s">
        <v>4411</v>
      </c>
      <c r="B1301" s="265" t="s">
        <v>4412</v>
      </c>
      <c r="C1301" s="267"/>
      <c r="D1301" s="265" t="s">
        <v>1192</v>
      </c>
      <c r="E1301" s="265" t="s">
        <v>1695</v>
      </c>
      <c r="F1301" s="265" t="s">
        <v>4413</v>
      </c>
      <c r="G1301" s="265" t="s">
        <v>4414</v>
      </c>
      <c r="H1301" s="265" t="s">
        <v>547</v>
      </c>
      <c r="I1301" s="265" t="s">
        <v>548</v>
      </c>
      <c r="J1301" s="265" t="s">
        <v>4415</v>
      </c>
      <c r="K1301" s="265" t="s">
        <v>4416</v>
      </c>
      <c r="L1301" s="265" t="s">
        <v>1541</v>
      </c>
      <c r="M1301" s="265" t="s">
        <v>1546</v>
      </c>
    </row>
    <row r="1302" spans="1:13" s="146" customFormat="1" ht="11.25" customHeight="1">
      <c r="A1302" s="138" t="s">
        <v>4417</v>
      </c>
      <c r="B1302" s="141" t="s">
        <v>4418</v>
      </c>
      <c r="C1302" s="142"/>
      <c r="D1302" s="141" t="s">
        <v>4419</v>
      </c>
      <c r="E1302" s="141" t="s">
        <v>4420</v>
      </c>
      <c r="F1302" s="138"/>
      <c r="G1302" s="138"/>
      <c r="H1302" s="138"/>
      <c r="I1302" s="138"/>
      <c r="J1302" s="138"/>
      <c r="K1302" s="138"/>
      <c r="L1302" s="138"/>
      <c r="M1302" s="138"/>
    </row>
    <row r="1303" spans="1:13" s="146" customFormat="1" ht="11.25" customHeight="1">
      <c r="A1303" s="59" t="s">
        <v>2777</v>
      </c>
      <c r="B1303" s="139" t="s">
        <v>2778</v>
      </c>
      <c r="C1303" s="59"/>
      <c r="D1303" s="59" t="s">
        <v>4421</v>
      </c>
      <c r="E1303" s="139" t="s">
        <v>4422</v>
      </c>
      <c r="F1303" s="59"/>
      <c r="G1303" s="139"/>
      <c r="H1303" s="59"/>
      <c r="I1303" s="139"/>
      <c r="J1303" s="59"/>
      <c r="K1303" s="139"/>
      <c r="L1303" s="59"/>
      <c r="M1303" s="59"/>
    </row>
    <row r="1304" spans="1:13" s="146" customFormat="1" ht="11.25" customHeight="1">
      <c r="A1304" s="59" t="s">
        <v>4423</v>
      </c>
      <c r="B1304" s="139" t="s">
        <v>4424</v>
      </c>
      <c r="C1304" s="59"/>
      <c r="D1304" s="59" t="s">
        <v>369</v>
      </c>
      <c r="E1304" s="139" t="s">
        <v>370</v>
      </c>
      <c r="F1304" s="59"/>
      <c r="G1304" s="139"/>
      <c r="H1304" s="59"/>
      <c r="I1304" s="139"/>
      <c r="J1304" s="59"/>
      <c r="K1304" s="139"/>
      <c r="L1304" s="59"/>
      <c r="M1304" s="59"/>
    </row>
    <row r="1305" spans="1:13" s="146" customFormat="1" ht="11.25" customHeight="1">
      <c r="A1305" s="59" t="s">
        <v>1009</v>
      </c>
      <c r="B1305" s="139" t="s">
        <v>1010</v>
      </c>
      <c r="C1305" s="59">
        <v>0</v>
      </c>
      <c r="D1305" s="59" t="s">
        <v>1340</v>
      </c>
      <c r="E1305" s="139" t="s">
        <v>1341</v>
      </c>
      <c r="F1305" s="59" t="s">
        <v>3928</v>
      </c>
      <c r="G1305" s="139" t="s">
        <v>4425</v>
      </c>
      <c r="H1305" s="59" t="s">
        <v>1285</v>
      </c>
      <c r="I1305" s="139" t="s">
        <v>1286</v>
      </c>
      <c r="J1305" s="59"/>
      <c r="K1305" s="139"/>
      <c r="L1305" s="59"/>
      <c r="M1305" s="59"/>
    </row>
    <row r="1306" spans="1:13" s="146" customFormat="1" ht="11.25" customHeight="1">
      <c r="A1306" s="59" t="s">
        <v>4426</v>
      </c>
      <c r="B1306" s="139" t="s">
        <v>4427</v>
      </c>
      <c r="C1306" s="59">
        <v>7.62</v>
      </c>
      <c r="D1306" s="59" t="s">
        <v>494</v>
      </c>
      <c r="E1306" s="139" t="s">
        <v>495</v>
      </c>
      <c r="F1306" s="59" t="s">
        <v>547</v>
      </c>
      <c r="G1306" s="139" t="s">
        <v>548</v>
      </c>
      <c r="H1306" s="59" t="s">
        <v>496</v>
      </c>
      <c r="I1306" s="139" t="s">
        <v>497</v>
      </c>
      <c r="J1306" s="59" t="s">
        <v>1082</v>
      </c>
      <c r="K1306" s="139" t="s">
        <v>1084</v>
      </c>
      <c r="L1306" s="59"/>
      <c r="M1306" s="59" t="s">
        <v>1179</v>
      </c>
    </row>
    <row r="1307" spans="1:13" s="146" customFormat="1" ht="11.25" customHeight="1">
      <c r="A1307" s="59" t="s">
        <v>4428</v>
      </c>
      <c r="B1307" s="59" t="s">
        <v>4429</v>
      </c>
      <c r="C1307" s="59"/>
      <c r="D1307" s="59" t="s">
        <v>321</v>
      </c>
      <c r="E1307" s="59" t="s">
        <v>279</v>
      </c>
      <c r="F1307" s="59" t="s">
        <v>312</v>
      </c>
      <c r="G1307" s="59" t="s">
        <v>2011</v>
      </c>
      <c r="H1307" s="59" t="s">
        <v>4430</v>
      </c>
      <c r="I1307" s="59" t="s">
        <v>4431</v>
      </c>
      <c r="J1307" s="59"/>
      <c r="K1307" s="59"/>
      <c r="L1307" s="59"/>
      <c r="M1307" s="59"/>
    </row>
    <row r="1308" spans="1:13" s="146" customFormat="1" ht="11.25" customHeight="1">
      <c r="A1308" s="59" t="s">
        <v>4432</v>
      </c>
      <c r="B1308" s="139" t="s">
        <v>4433</v>
      </c>
      <c r="C1308" s="59">
        <v>10.09</v>
      </c>
      <c r="D1308" s="59" t="s">
        <v>1557</v>
      </c>
      <c r="E1308" s="139" t="s">
        <v>4434</v>
      </c>
      <c r="F1308" s="59" t="s">
        <v>296</v>
      </c>
      <c r="G1308" s="139" t="s">
        <v>669</v>
      </c>
      <c r="H1308" s="59" t="s">
        <v>206</v>
      </c>
      <c r="I1308" s="139" t="s">
        <v>407</v>
      </c>
      <c r="J1308" s="59"/>
      <c r="K1308" s="139"/>
      <c r="L1308" s="59"/>
      <c r="M1308" s="59"/>
    </row>
    <row r="1309" spans="1:13" s="402" customFormat="1" ht="11.25" customHeight="1">
      <c r="A1309" s="59" t="s">
        <v>4435</v>
      </c>
      <c r="B1309" s="59" t="s">
        <v>4436</v>
      </c>
      <c r="C1309" s="59"/>
      <c r="D1309" s="59" t="s">
        <v>1475</v>
      </c>
      <c r="E1309" s="59" t="s">
        <v>3852</v>
      </c>
      <c r="F1309" s="59"/>
      <c r="G1309" s="59"/>
      <c r="H1309" s="59"/>
      <c r="I1309" s="59"/>
      <c r="J1309" s="59"/>
      <c r="K1309" s="59"/>
      <c r="L1309" s="59"/>
      <c r="M1309" s="59"/>
    </row>
    <row r="1310" spans="1:13" s="146" customFormat="1" ht="11.25" customHeight="1">
      <c r="A1310" s="59" t="s">
        <v>1044</v>
      </c>
      <c r="B1310" s="59" t="s">
        <v>1045</v>
      </c>
      <c r="C1310" s="59"/>
      <c r="D1310" s="59" t="s">
        <v>640</v>
      </c>
      <c r="E1310" s="59" t="s">
        <v>2153</v>
      </c>
      <c r="F1310" s="59" t="s">
        <v>448</v>
      </c>
      <c r="G1310" s="59" t="s">
        <v>449</v>
      </c>
      <c r="H1310" s="59"/>
      <c r="I1310" s="59"/>
      <c r="J1310" s="59"/>
      <c r="K1310" s="59"/>
      <c r="L1310" s="59"/>
      <c r="M1310" s="59"/>
    </row>
    <row r="1311" spans="1:13" s="146" customFormat="1" ht="11.25" customHeight="1">
      <c r="A1311" s="59" t="s">
        <v>4437</v>
      </c>
      <c r="B1311" s="59" t="s">
        <v>4438</v>
      </c>
      <c r="C1311" s="59"/>
      <c r="D1311" s="59" t="s">
        <v>1397</v>
      </c>
      <c r="E1311" s="59" t="s">
        <v>4177</v>
      </c>
      <c r="F1311" s="59" t="s">
        <v>1475</v>
      </c>
      <c r="G1311" s="59" t="s">
        <v>2734</v>
      </c>
      <c r="H1311" s="59"/>
      <c r="I1311" s="59"/>
      <c r="J1311" s="59"/>
      <c r="K1311" s="59"/>
      <c r="L1311" s="59"/>
      <c r="M1311" s="59"/>
    </row>
    <row r="1312" spans="1:13" s="146" customFormat="1" ht="11.25" customHeight="1">
      <c r="A1312" s="59" t="s">
        <v>3908</v>
      </c>
      <c r="B1312" s="59" t="s">
        <v>4439</v>
      </c>
      <c r="C1312" s="59"/>
      <c r="D1312" s="59">
        <v>92923</v>
      </c>
      <c r="E1312" s="59"/>
      <c r="F1312" s="59"/>
      <c r="G1312" s="59"/>
      <c r="H1312" s="59"/>
      <c r="I1312" s="59"/>
      <c r="J1312" s="59"/>
      <c r="K1312" s="59"/>
      <c r="L1312" s="59"/>
      <c r="M1312" s="59"/>
    </row>
    <row r="1313" spans="1:13" s="146" customFormat="1" ht="11.25" customHeight="1">
      <c r="A1313" s="59" t="s">
        <v>3193</v>
      </c>
      <c r="B1313" s="139" t="s">
        <v>4440</v>
      </c>
      <c r="C1313" s="59"/>
      <c r="D1313" s="59" t="s">
        <v>329</v>
      </c>
      <c r="E1313" s="139" t="s">
        <v>330</v>
      </c>
      <c r="F1313" s="59" t="s">
        <v>329</v>
      </c>
      <c r="G1313" s="139" t="s">
        <v>330</v>
      </c>
      <c r="H1313" s="59"/>
      <c r="I1313" s="139"/>
      <c r="J1313" s="59"/>
      <c r="K1313" s="139"/>
      <c r="L1313" s="59"/>
      <c r="M1313" s="59"/>
    </row>
    <row r="1314" spans="1:13" s="146" customFormat="1" ht="11.25" customHeight="1">
      <c r="A1314" s="59" t="s">
        <v>4441</v>
      </c>
      <c r="B1314" s="59" t="s">
        <v>4442</v>
      </c>
      <c r="C1314" s="59"/>
      <c r="D1314" s="59" t="s">
        <v>564</v>
      </c>
      <c r="E1314" s="59" t="s">
        <v>1213</v>
      </c>
      <c r="F1314" s="59"/>
      <c r="G1314" s="59"/>
      <c r="H1314" s="59"/>
      <c r="I1314" s="59"/>
      <c r="J1314" s="59"/>
      <c r="K1314" s="59"/>
      <c r="L1314" s="59"/>
      <c r="M1314" s="59"/>
    </row>
    <row r="1315" spans="1:13" s="146" customFormat="1" ht="11.25" customHeight="1">
      <c r="A1315" s="59" t="s">
        <v>4443</v>
      </c>
      <c r="B1315" s="59" t="s">
        <v>4444</v>
      </c>
      <c r="C1315" s="59"/>
      <c r="D1315" s="59" t="s">
        <v>708</v>
      </c>
      <c r="E1315" s="59" t="s">
        <v>2677</v>
      </c>
      <c r="F1315" s="59"/>
      <c r="G1315" s="59"/>
      <c r="H1315" s="59"/>
      <c r="I1315" s="59"/>
      <c r="J1315" s="59"/>
      <c r="K1315" s="59"/>
      <c r="L1315" s="59"/>
      <c r="M1315" s="59"/>
    </row>
    <row r="1316" spans="1:13" s="146" customFormat="1" ht="11.25" customHeight="1">
      <c r="A1316" s="138" t="s">
        <v>4445</v>
      </c>
      <c r="B1316" s="138" t="s">
        <v>4446</v>
      </c>
      <c r="C1316" s="142">
        <v>9.8000000000000007</v>
      </c>
      <c r="D1316" s="138" t="s">
        <v>631</v>
      </c>
      <c r="E1316" s="138" t="s">
        <v>714</v>
      </c>
      <c r="F1316" s="138" t="s">
        <v>1442</v>
      </c>
      <c r="G1316" s="138" t="s">
        <v>1443</v>
      </c>
      <c r="H1316" s="138" t="s">
        <v>2307</v>
      </c>
      <c r="I1316" s="138" t="s">
        <v>2308</v>
      </c>
      <c r="J1316" s="138" t="s">
        <v>4447</v>
      </c>
      <c r="K1316" s="138" t="s">
        <v>4448</v>
      </c>
      <c r="L1316" s="138"/>
      <c r="M1316" s="142"/>
    </row>
    <row r="1317" spans="1:13" s="146" customFormat="1" ht="11.25" customHeight="1">
      <c r="A1317" s="59" t="s">
        <v>3881</v>
      </c>
      <c r="B1317" s="59" t="s">
        <v>4449</v>
      </c>
      <c r="C1317" s="59"/>
      <c r="D1317" s="59" t="s">
        <v>448</v>
      </c>
      <c r="E1317" s="59" t="s">
        <v>449</v>
      </c>
      <c r="F1317" s="59"/>
      <c r="G1317" s="59"/>
      <c r="H1317" s="59"/>
      <c r="I1317" s="59"/>
      <c r="J1317" s="59"/>
      <c r="K1317" s="59"/>
      <c r="L1317" s="59"/>
      <c r="M1317" s="59"/>
    </row>
    <row r="1318" spans="1:13" s="146" customFormat="1" ht="11.25" customHeight="1">
      <c r="A1318" s="264" t="s">
        <v>4450</v>
      </c>
      <c r="B1318" s="265" t="s">
        <v>4451</v>
      </c>
      <c r="C1318" s="267"/>
      <c r="D1318" s="264" t="s">
        <v>4452</v>
      </c>
      <c r="E1318" s="264" t="s">
        <v>4453</v>
      </c>
      <c r="F1318" s="265" t="s">
        <v>4454</v>
      </c>
      <c r="G1318" s="265" t="s">
        <v>4455</v>
      </c>
      <c r="H1318" s="265" t="s">
        <v>3398</v>
      </c>
      <c r="I1318" s="265" t="s">
        <v>4456</v>
      </c>
      <c r="J1318" s="264" t="s">
        <v>589</v>
      </c>
      <c r="K1318" s="264" t="s">
        <v>590</v>
      </c>
      <c r="L1318" s="264"/>
      <c r="M1318" s="265" t="s">
        <v>791</v>
      </c>
    </row>
    <row r="1319" spans="1:13" s="153" customFormat="1" ht="11.25" customHeight="1">
      <c r="A1319" s="264" t="s">
        <v>4457</v>
      </c>
      <c r="B1319" s="265" t="s">
        <v>4458</v>
      </c>
      <c r="C1319" s="267"/>
      <c r="D1319" s="265" t="s">
        <v>4403</v>
      </c>
      <c r="E1319" s="265" t="s">
        <v>4404</v>
      </c>
      <c r="F1319" s="265"/>
      <c r="G1319" s="265"/>
      <c r="H1319" s="265"/>
      <c r="I1319" s="265"/>
      <c r="J1319" s="265"/>
      <c r="K1319" s="265"/>
      <c r="L1319" s="265"/>
      <c r="M1319" s="265"/>
    </row>
    <row r="1320" spans="1:13" s="146" customFormat="1" ht="11.25" customHeight="1">
      <c r="A1320" s="59" t="s">
        <v>4459</v>
      </c>
      <c r="B1320" s="59" t="s">
        <v>4460</v>
      </c>
      <c r="C1320" s="59"/>
      <c r="D1320" s="59" t="s">
        <v>378</v>
      </c>
      <c r="E1320" s="59" t="s">
        <v>379</v>
      </c>
      <c r="F1320" s="59" t="s">
        <v>483</v>
      </c>
      <c r="G1320" s="59" t="s">
        <v>484</v>
      </c>
      <c r="H1320" s="59" t="s">
        <v>288</v>
      </c>
      <c r="I1320" s="59" t="s">
        <v>289</v>
      </c>
      <c r="J1320" s="59" t="s">
        <v>397</v>
      </c>
      <c r="K1320" s="59" t="s">
        <v>549</v>
      </c>
      <c r="L1320" s="59"/>
      <c r="M1320" s="59" t="s">
        <v>692</v>
      </c>
    </row>
    <row r="1321" spans="1:13" s="146" customFormat="1" ht="11.25" customHeight="1">
      <c r="A1321" s="59" t="s">
        <v>3294</v>
      </c>
      <c r="B1321" s="59" t="s">
        <v>3295</v>
      </c>
      <c r="C1321" s="59"/>
      <c r="D1321" s="59" t="s">
        <v>3307</v>
      </c>
      <c r="E1321" s="59" t="s">
        <v>3308</v>
      </c>
      <c r="F1321" s="59" t="s">
        <v>2252</v>
      </c>
      <c r="G1321" s="59" t="s">
        <v>2253</v>
      </c>
      <c r="H1321" s="59" t="s">
        <v>2210</v>
      </c>
      <c r="I1321" s="59" t="s">
        <v>4461</v>
      </c>
      <c r="J1321" s="59" t="s">
        <v>4462</v>
      </c>
      <c r="K1321" s="59" t="s">
        <v>4463</v>
      </c>
      <c r="L1321" s="59"/>
      <c r="M1321" s="59"/>
    </row>
    <row r="1322" spans="1:13" s="146" customFormat="1" ht="11.25" customHeight="1">
      <c r="A1322" s="59" t="s">
        <v>1625</v>
      </c>
      <c r="B1322" s="139" t="s">
        <v>1626</v>
      </c>
      <c r="C1322" s="59">
        <v>11.2</v>
      </c>
      <c r="D1322" s="59" t="s">
        <v>631</v>
      </c>
      <c r="E1322" s="139" t="s">
        <v>714</v>
      </c>
      <c r="F1322" s="59" t="s">
        <v>443</v>
      </c>
      <c r="G1322" s="139" t="s">
        <v>634</v>
      </c>
      <c r="H1322" s="59" t="s">
        <v>2150</v>
      </c>
      <c r="I1322" s="139" t="s">
        <v>3192</v>
      </c>
      <c r="J1322" s="59" t="s">
        <v>1080</v>
      </c>
      <c r="K1322" s="139" t="s">
        <v>1081</v>
      </c>
      <c r="L1322" s="59"/>
      <c r="M1322" s="59"/>
    </row>
    <row r="1323" spans="1:13" s="146" customFormat="1" ht="11.25" customHeight="1">
      <c r="A1323" s="138" t="s">
        <v>329</v>
      </c>
      <c r="B1323" s="142" t="s">
        <v>1901</v>
      </c>
      <c r="C1323" s="142">
        <v>0.01</v>
      </c>
      <c r="D1323" s="138" t="s">
        <v>3597</v>
      </c>
      <c r="E1323" s="138" t="s">
        <v>3598</v>
      </c>
      <c r="F1323" s="142" t="s">
        <v>4464</v>
      </c>
      <c r="G1323" s="142" t="s">
        <v>4465</v>
      </c>
      <c r="H1323" s="138" t="s">
        <v>389</v>
      </c>
      <c r="I1323" s="138" t="s">
        <v>390</v>
      </c>
      <c r="J1323" s="141" t="s">
        <v>4466</v>
      </c>
      <c r="K1323" s="138" t="s">
        <v>4467</v>
      </c>
      <c r="L1323" s="141" t="s">
        <v>4466</v>
      </c>
      <c r="M1323" s="138" t="s">
        <v>612</v>
      </c>
    </row>
    <row r="1324" spans="1:13" s="146" customFormat="1" ht="11.25" customHeight="1">
      <c r="A1324" s="138" t="s">
        <v>4468</v>
      </c>
      <c r="B1324" s="138" t="s">
        <v>4469</v>
      </c>
      <c r="C1324" s="142"/>
      <c r="D1324" s="138" t="s">
        <v>206</v>
      </c>
      <c r="E1324" s="138" t="s">
        <v>407</v>
      </c>
      <c r="F1324" s="142" t="s">
        <v>288</v>
      </c>
      <c r="G1324" s="142" t="s">
        <v>1560</v>
      </c>
      <c r="H1324" s="142" t="s">
        <v>4373</v>
      </c>
      <c r="I1324" s="142" t="s">
        <v>4470</v>
      </c>
      <c r="J1324" s="138" t="s">
        <v>1714</v>
      </c>
      <c r="K1324" s="138" t="s">
        <v>4471</v>
      </c>
      <c r="L1324" s="138"/>
      <c r="M1324" s="142"/>
    </row>
    <row r="1325" spans="1:13" s="146" customFormat="1" ht="11.25" customHeight="1">
      <c r="A1325" s="59" t="s">
        <v>4472</v>
      </c>
      <c r="B1325" s="139" t="s">
        <v>4473</v>
      </c>
      <c r="C1325" s="59">
        <v>5.3</v>
      </c>
      <c r="D1325" s="59" t="s">
        <v>288</v>
      </c>
      <c r="E1325" s="139" t="s">
        <v>382</v>
      </c>
      <c r="F1325" s="59" t="s">
        <v>4474</v>
      </c>
      <c r="G1325" s="139" t="s">
        <v>4475</v>
      </c>
      <c r="H1325" s="59" t="s">
        <v>1714</v>
      </c>
      <c r="I1325" s="139" t="s">
        <v>2026</v>
      </c>
      <c r="J1325" s="59" t="s">
        <v>4423</v>
      </c>
      <c r="K1325" s="139" t="s">
        <v>4424</v>
      </c>
      <c r="L1325" s="59"/>
      <c r="M1325" s="59"/>
    </row>
    <row r="1326" spans="1:13" s="146" customFormat="1" ht="11.25" customHeight="1">
      <c r="A1326" s="138" t="s">
        <v>4476</v>
      </c>
      <c r="B1326" s="138" t="s">
        <v>4477</v>
      </c>
      <c r="C1326" s="142"/>
      <c r="D1326" s="138" t="s">
        <v>288</v>
      </c>
      <c r="E1326" s="138" t="s">
        <v>289</v>
      </c>
      <c r="F1326" s="138" t="s">
        <v>397</v>
      </c>
      <c r="G1326" s="138" t="s">
        <v>549</v>
      </c>
      <c r="H1326" s="138" t="s">
        <v>2381</v>
      </c>
      <c r="I1326" s="138" t="s">
        <v>2967</v>
      </c>
      <c r="J1326" s="141" t="s">
        <v>691</v>
      </c>
      <c r="K1326" s="138"/>
      <c r="L1326" s="138"/>
      <c r="M1326" s="138"/>
    </row>
    <row r="1327" spans="1:13" s="402" customFormat="1" ht="11.25" customHeight="1">
      <c r="A1327" s="264" t="s">
        <v>4478</v>
      </c>
      <c r="B1327" s="265" t="s">
        <v>4479</v>
      </c>
      <c r="C1327" s="267"/>
      <c r="D1327" s="264" t="s">
        <v>17</v>
      </c>
      <c r="E1327" s="264" t="s">
        <v>275</v>
      </c>
      <c r="F1327" s="265" t="s">
        <v>288</v>
      </c>
      <c r="G1327" s="265" t="s">
        <v>1992</v>
      </c>
      <c r="H1327" s="265" t="s">
        <v>397</v>
      </c>
      <c r="I1327" s="265" t="s">
        <v>398</v>
      </c>
      <c r="J1327" s="265" t="s">
        <v>691</v>
      </c>
      <c r="K1327" s="265" t="s">
        <v>4480</v>
      </c>
      <c r="L1327" s="265"/>
      <c r="M1327" s="265" t="s">
        <v>4481</v>
      </c>
    </row>
    <row r="1328" spans="1:13" s="146" customFormat="1" ht="11.25" customHeight="1">
      <c r="A1328" s="264" t="s">
        <v>4482</v>
      </c>
      <c r="B1328" s="265" t="s">
        <v>4483</v>
      </c>
      <c r="C1328" s="267"/>
      <c r="D1328" s="264" t="s">
        <v>1700</v>
      </c>
      <c r="E1328" s="264" t="s">
        <v>1747</v>
      </c>
      <c r="F1328" s="265" t="s">
        <v>378</v>
      </c>
      <c r="G1328" s="265" t="s">
        <v>379</v>
      </c>
      <c r="H1328" s="265" t="s">
        <v>17</v>
      </c>
      <c r="I1328" s="265" t="s">
        <v>801</v>
      </c>
      <c r="J1328" s="265" t="s">
        <v>378</v>
      </c>
      <c r="K1328" s="265" t="s">
        <v>1020</v>
      </c>
      <c r="L1328" s="265"/>
      <c r="M1328" s="265" t="s">
        <v>1840</v>
      </c>
    </row>
    <row r="1329" spans="1:13" s="146" customFormat="1" ht="11.25" customHeight="1">
      <c r="A1329" s="59" t="s">
        <v>4484</v>
      </c>
      <c r="B1329" s="59" t="s">
        <v>4485</v>
      </c>
      <c r="C1329" s="59"/>
      <c r="D1329" s="59" t="s">
        <v>17</v>
      </c>
      <c r="E1329" s="59" t="s">
        <v>275</v>
      </c>
      <c r="F1329" s="59" t="s">
        <v>662</v>
      </c>
      <c r="G1329" s="59" t="s">
        <v>663</v>
      </c>
      <c r="H1329" s="59" t="s">
        <v>574</v>
      </c>
      <c r="I1329" s="59" t="s">
        <v>575</v>
      </c>
      <c r="J1329" s="59" t="s">
        <v>4184</v>
      </c>
      <c r="K1329" s="59" t="s">
        <v>4185</v>
      </c>
      <c r="L1329" s="59"/>
      <c r="M1329" s="59"/>
    </row>
    <row r="1330" spans="1:13" s="146" customFormat="1" ht="11.25" customHeight="1">
      <c r="A1330" s="138" t="s">
        <v>4486</v>
      </c>
      <c r="B1330" s="138" t="s">
        <v>4487</v>
      </c>
      <c r="C1330" s="142"/>
      <c r="D1330" s="138" t="s">
        <v>4476</v>
      </c>
      <c r="E1330" s="138" t="s">
        <v>4477</v>
      </c>
      <c r="F1330" s="138" t="s">
        <v>17</v>
      </c>
      <c r="G1330" s="138" t="s">
        <v>285</v>
      </c>
      <c r="H1330" s="138" t="s">
        <v>474</v>
      </c>
      <c r="I1330" s="138" t="s">
        <v>475</v>
      </c>
      <c r="J1330" s="138" t="s">
        <v>397</v>
      </c>
      <c r="K1330" s="138" t="s">
        <v>549</v>
      </c>
      <c r="L1330" s="138"/>
      <c r="M1330" s="142"/>
    </row>
    <row r="1331" spans="1:13" s="146" customFormat="1" ht="11.25" customHeight="1">
      <c r="A1331" s="138" t="s">
        <v>4488</v>
      </c>
      <c r="B1331" s="138" t="s">
        <v>4489</v>
      </c>
      <c r="C1331" s="142"/>
      <c r="D1331" s="138" t="s">
        <v>288</v>
      </c>
      <c r="E1331" s="138" t="s">
        <v>289</v>
      </c>
      <c r="F1331" s="138" t="s">
        <v>647</v>
      </c>
      <c r="G1331" s="138" t="s">
        <v>1920</v>
      </c>
      <c r="H1331" s="138" t="s">
        <v>1625</v>
      </c>
      <c r="I1331" s="138" t="s">
        <v>4246</v>
      </c>
      <c r="J1331" s="141" t="s">
        <v>790</v>
      </c>
      <c r="K1331" s="138" t="s">
        <v>1943</v>
      </c>
      <c r="L1331" s="138"/>
      <c r="M1331" s="142"/>
    </row>
    <row r="1332" spans="1:13" s="146" customFormat="1" ht="11.25" customHeight="1">
      <c r="A1332" s="138" t="s">
        <v>4490</v>
      </c>
      <c r="B1332" s="138" t="s">
        <v>4491</v>
      </c>
      <c r="C1332" s="142"/>
      <c r="D1332" s="138" t="s">
        <v>288</v>
      </c>
      <c r="E1332" s="138" t="s">
        <v>289</v>
      </c>
      <c r="F1332" s="138" t="s">
        <v>2170</v>
      </c>
      <c r="G1332" s="138" t="s">
        <v>2171</v>
      </c>
      <c r="H1332" s="138" t="s">
        <v>715</v>
      </c>
      <c r="I1332" s="138" t="s">
        <v>716</v>
      </c>
      <c r="J1332" s="138" t="s">
        <v>1442</v>
      </c>
      <c r="K1332" s="138" t="s">
        <v>4492</v>
      </c>
      <c r="L1332" s="138"/>
      <c r="M1332" s="142"/>
    </row>
    <row r="1333" spans="1:13" s="146" customFormat="1" ht="11.25" customHeight="1">
      <c r="A1333" s="138" t="s">
        <v>4493</v>
      </c>
      <c r="B1333" s="138" t="s">
        <v>4494</v>
      </c>
      <c r="C1333" s="142"/>
      <c r="D1333" s="138" t="s">
        <v>288</v>
      </c>
      <c r="E1333" s="138" t="s">
        <v>289</v>
      </c>
      <c r="F1333" s="138" t="s">
        <v>397</v>
      </c>
      <c r="G1333" s="138" t="s">
        <v>549</v>
      </c>
      <c r="H1333" s="138" t="s">
        <v>1629</v>
      </c>
      <c r="I1333" s="138" t="s">
        <v>3078</v>
      </c>
      <c r="J1333" s="138" t="s">
        <v>4373</v>
      </c>
      <c r="K1333" s="138" t="s">
        <v>4374</v>
      </c>
      <c r="L1333" s="138"/>
      <c r="M1333" s="142"/>
    </row>
    <row r="1334" spans="1:13" s="146" customFormat="1" ht="11.25" customHeight="1">
      <c r="A1334" s="264" t="s">
        <v>4495</v>
      </c>
      <c r="B1334" s="265" t="s">
        <v>4496</v>
      </c>
      <c r="C1334" s="267">
        <v>12.9</v>
      </c>
      <c r="D1334" s="265" t="s">
        <v>1700</v>
      </c>
      <c r="E1334" s="265" t="s">
        <v>1705</v>
      </c>
      <c r="F1334" s="265" t="s">
        <v>545</v>
      </c>
      <c r="G1334" s="265" t="s">
        <v>2503</v>
      </c>
      <c r="H1334" s="265" t="s">
        <v>17</v>
      </c>
      <c r="I1334" s="265" t="s">
        <v>275</v>
      </c>
      <c r="J1334" s="265" t="s">
        <v>288</v>
      </c>
      <c r="K1334" s="265" t="s">
        <v>382</v>
      </c>
      <c r="L1334" s="265"/>
      <c r="M1334" s="265" t="s">
        <v>4497</v>
      </c>
    </row>
    <row r="1335" spans="1:13" s="146" customFormat="1" ht="11.25" customHeight="1">
      <c r="A1335" s="59" t="s">
        <v>288</v>
      </c>
      <c r="B1335" s="139" t="s">
        <v>1560</v>
      </c>
      <c r="C1335" s="59">
        <v>7.9</v>
      </c>
      <c r="D1335" s="59" t="s">
        <v>631</v>
      </c>
      <c r="E1335" s="139" t="s">
        <v>632</v>
      </c>
      <c r="F1335" s="59" t="s">
        <v>443</v>
      </c>
      <c r="G1335" s="139" t="s">
        <v>2177</v>
      </c>
      <c r="H1335" s="59" t="s">
        <v>463</v>
      </c>
      <c r="I1335" s="139" t="s">
        <v>4498</v>
      </c>
      <c r="J1335" s="59" t="s">
        <v>455</v>
      </c>
      <c r="K1335" s="139" t="s">
        <v>456</v>
      </c>
      <c r="L1335" s="59" t="s">
        <v>603</v>
      </c>
      <c r="M1335" s="59"/>
    </row>
    <row r="1336" spans="1:13" s="261" customFormat="1" ht="11.25" customHeight="1">
      <c r="A1336" s="59" t="s">
        <v>3451</v>
      </c>
      <c r="B1336" s="139" t="s">
        <v>3452</v>
      </c>
      <c r="C1336" s="59">
        <v>9.18</v>
      </c>
      <c r="D1336" s="59" t="s">
        <v>17</v>
      </c>
      <c r="E1336" s="139" t="s">
        <v>2327</v>
      </c>
      <c r="F1336" s="59" t="s">
        <v>378</v>
      </c>
      <c r="G1336" s="139" t="s">
        <v>379</v>
      </c>
      <c r="H1336" s="59" t="s">
        <v>397</v>
      </c>
      <c r="I1336" s="139" t="s">
        <v>554</v>
      </c>
      <c r="J1336" s="59" t="s">
        <v>206</v>
      </c>
      <c r="K1336" s="139" t="s">
        <v>407</v>
      </c>
      <c r="L1336" s="59" t="s">
        <v>196</v>
      </c>
      <c r="M1336" s="59" t="s">
        <v>1778</v>
      </c>
    </row>
    <row r="1337" spans="1:13" s="146" customFormat="1" ht="11.25" customHeight="1">
      <c r="A1337" s="59" t="s">
        <v>4499</v>
      </c>
      <c r="B1337" s="59" t="s">
        <v>4500</v>
      </c>
      <c r="C1337" s="59"/>
      <c r="D1337" s="59" t="s">
        <v>2940</v>
      </c>
      <c r="E1337" s="59" t="s">
        <v>4501</v>
      </c>
      <c r="F1337" s="59" t="s">
        <v>312</v>
      </c>
      <c r="G1337" s="59" t="s">
        <v>313</v>
      </c>
      <c r="H1337" s="59" t="s">
        <v>1348</v>
      </c>
      <c r="I1337" s="59" t="s">
        <v>1349</v>
      </c>
      <c r="J1337" s="59"/>
      <c r="K1337" s="59"/>
      <c r="L1337" s="59"/>
      <c r="M1337" s="59"/>
    </row>
    <row r="1338" spans="1:13" s="146" customFormat="1" ht="11.25" customHeight="1">
      <c r="A1338" s="59" t="s">
        <v>4502</v>
      </c>
      <c r="B1338" s="139" t="s">
        <v>4503</v>
      </c>
      <c r="C1338" s="59"/>
      <c r="D1338" s="59" t="s">
        <v>4504</v>
      </c>
      <c r="E1338" s="139" t="s">
        <v>4505</v>
      </c>
      <c r="F1338" s="59" t="s">
        <v>680</v>
      </c>
      <c r="G1338" s="139" t="s">
        <v>681</v>
      </c>
      <c r="H1338" s="59" t="s">
        <v>338</v>
      </c>
      <c r="I1338" s="139" t="s">
        <v>657</v>
      </c>
      <c r="J1338" s="59"/>
      <c r="K1338" s="139"/>
      <c r="L1338" s="59"/>
      <c r="M1338" s="59"/>
    </row>
    <row r="1339" spans="1:13" s="146" customFormat="1" ht="11.25" customHeight="1">
      <c r="A1339" s="264" t="s">
        <v>4506</v>
      </c>
      <c r="B1339" s="265" t="s">
        <v>4507</v>
      </c>
      <c r="C1339" s="267"/>
      <c r="D1339" s="265" t="s">
        <v>4334</v>
      </c>
      <c r="E1339" s="265" t="s">
        <v>4335</v>
      </c>
      <c r="F1339" s="265" t="s">
        <v>1258</v>
      </c>
      <c r="G1339" s="265" t="s">
        <v>1259</v>
      </c>
      <c r="H1339" s="265" t="s">
        <v>17</v>
      </c>
      <c r="I1339" s="265" t="s">
        <v>801</v>
      </c>
      <c r="J1339" s="264" t="s">
        <v>531</v>
      </c>
      <c r="K1339" s="264" t="s">
        <v>532</v>
      </c>
      <c r="L1339" s="264"/>
      <c r="M1339" s="264" t="s">
        <v>4508</v>
      </c>
    </row>
    <row r="1340" spans="1:13" s="146" customFormat="1" ht="11.25" customHeight="1">
      <c r="A1340" s="59" t="s">
        <v>4509</v>
      </c>
      <c r="B1340" s="139" t="s">
        <v>4510</v>
      </c>
      <c r="C1340" s="59">
        <v>5.82</v>
      </c>
      <c r="D1340" s="59" t="s">
        <v>294</v>
      </c>
      <c r="E1340" s="139" t="s">
        <v>4511</v>
      </c>
      <c r="F1340" s="59" t="s">
        <v>206</v>
      </c>
      <c r="G1340" s="139" t="s">
        <v>407</v>
      </c>
      <c r="H1340" s="59" t="s">
        <v>4504</v>
      </c>
      <c r="I1340" s="139" t="s">
        <v>4512</v>
      </c>
      <c r="J1340" s="59" t="s">
        <v>206</v>
      </c>
      <c r="K1340" s="139" t="s">
        <v>407</v>
      </c>
      <c r="L1340" s="59"/>
      <c r="M1340" s="59"/>
    </row>
    <row r="1341" spans="1:13" s="146" customFormat="1" ht="11.25" customHeight="1">
      <c r="A1341" s="138" t="s">
        <v>4513</v>
      </c>
      <c r="B1341" s="138" t="s">
        <v>4514</v>
      </c>
      <c r="C1341" s="142"/>
      <c r="D1341" s="138" t="s">
        <v>17</v>
      </c>
      <c r="E1341" s="138" t="s">
        <v>1195</v>
      </c>
      <c r="F1341" s="138" t="s">
        <v>483</v>
      </c>
      <c r="G1341" s="138" t="s">
        <v>484</v>
      </c>
      <c r="H1341" s="138" t="s">
        <v>673</v>
      </c>
      <c r="I1341" s="138" t="s">
        <v>1482</v>
      </c>
      <c r="J1341" s="138" t="s">
        <v>19</v>
      </c>
      <c r="K1341" s="138" t="s">
        <v>302</v>
      </c>
      <c r="L1341" s="138"/>
      <c r="M1341" s="138" t="s">
        <v>993</v>
      </c>
    </row>
    <row r="1342" spans="1:13" s="146" customFormat="1" ht="11.25" customHeight="1">
      <c r="A1342" s="138" t="s">
        <v>3164</v>
      </c>
      <c r="B1342" s="141" t="s">
        <v>4515</v>
      </c>
      <c r="C1342" s="142"/>
      <c r="D1342" s="141" t="s">
        <v>2538</v>
      </c>
      <c r="E1342" s="141" t="s">
        <v>2539</v>
      </c>
      <c r="F1342" s="141" t="s">
        <v>691</v>
      </c>
      <c r="G1342" s="138"/>
      <c r="H1342" s="138"/>
      <c r="I1342" s="138"/>
      <c r="J1342" s="138"/>
      <c r="K1342" s="138"/>
      <c r="L1342" s="138"/>
      <c r="M1342" s="138"/>
    </row>
    <row r="1343" spans="1:13" s="146" customFormat="1" ht="11.25" customHeight="1">
      <c r="A1343" s="59" t="s">
        <v>1250</v>
      </c>
      <c r="B1343" s="139" t="s">
        <v>1251</v>
      </c>
      <c r="C1343" s="59">
        <v>0</v>
      </c>
      <c r="D1343" s="59" t="s">
        <v>455</v>
      </c>
      <c r="E1343" s="139" t="s">
        <v>561</v>
      </c>
      <c r="F1343" s="59" t="s">
        <v>329</v>
      </c>
      <c r="G1343" s="139" t="s">
        <v>605</v>
      </c>
      <c r="H1343" s="59" t="s">
        <v>4516</v>
      </c>
      <c r="I1343" s="139" t="s">
        <v>4517</v>
      </c>
      <c r="J1343" s="59" t="s">
        <v>4128</v>
      </c>
      <c r="K1343" s="139" t="s">
        <v>4129</v>
      </c>
      <c r="L1343" s="59"/>
      <c r="M1343" s="59"/>
    </row>
    <row r="1344" spans="1:13" s="403" customFormat="1" ht="11.25" customHeight="1">
      <c r="A1344" s="59" t="s">
        <v>1506</v>
      </c>
      <c r="B1344" s="59" t="s">
        <v>3525</v>
      </c>
      <c r="C1344" s="59"/>
      <c r="D1344" s="59" t="s">
        <v>2555</v>
      </c>
      <c r="E1344" s="59" t="s">
        <v>2556</v>
      </c>
      <c r="F1344" s="59" t="s">
        <v>412</v>
      </c>
      <c r="G1344" s="59" t="s">
        <v>413</v>
      </c>
      <c r="H1344" s="59"/>
      <c r="I1344" s="59"/>
      <c r="J1344" s="59"/>
      <c r="K1344" s="59"/>
      <c r="L1344" s="59"/>
      <c r="M1344" s="59"/>
    </row>
    <row r="1345" spans="1:13" s="403" customFormat="1" ht="11.25" customHeight="1">
      <c r="A1345" s="59" t="s">
        <v>4518</v>
      </c>
      <c r="B1345" s="139" t="s">
        <v>4519</v>
      </c>
      <c r="C1345" s="59"/>
      <c r="D1345" s="59" t="s">
        <v>1323</v>
      </c>
      <c r="E1345" s="139" t="s">
        <v>1324</v>
      </c>
      <c r="F1345" s="59"/>
      <c r="G1345" s="139"/>
      <c r="H1345" s="59"/>
      <c r="I1345" s="139"/>
      <c r="J1345" s="59"/>
      <c r="K1345" s="139"/>
      <c r="L1345" s="59"/>
      <c r="M1345" s="59" t="s">
        <v>316</v>
      </c>
    </row>
    <row r="1346" spans="1:13" s="146" customFormat="1" ht="11.25" customHeight="1">
      <c r="A1346" s="59" t="s">
        <v>4520</v>
      </c>
      <c r="B1346" s="139" t="s">
        <v>4521</v>
      </c>
      <c r="C1346" s="59">
        <v>12.9</v>
      </c>
      <c r="D1346" s="59" t="s">
        <v>717</v>
      </c>
      <c r="E1346" s="139" t="s">
        <v>2174</v>
      </c>
      <c r="F1346" s="59" t="s">
        <v>446</v>
      </c>
      <c r="G1346" s="139" t="s">
        <v>447</v>
      </c>
      <c r="H1346" s="59" t="s">
        <v>443</v>
      </c>
      <c r="I1346" s="139" t="s">
        <v>634</v>
      </c>
      <c r="J1346" s="59" t="s">
        <v>1080</v>
      </c>
      <c r="K1346" s="139" t="s">
        <v>1081</v>
      </c>
      <c r="L1346" s="59"/>
      <c r="M1346" s="59"/>
    </row>
    <row r="1347" spans="1:13" s="146" customFormat="1" ht="11.25" customHeight="1">
      <c r="A1347" s="59" t="s">
        <v>4522</v>
      </c>
      <c r="B1347" s="139" t="s">
        <v>4523</v>
      </c>
      <c r="C1347" s="59"/>
      <c r="D1347" s="59" t="s">
        <v>443</v>
      </c>
      <c r="E1347" s="139" t="s">
        <v>634</v>
      </c>
      <c r="F1347" s="59" t="s">
        <v>2178</v>
      </c>
      <c r="G1347" s="139" t="s">
        <v>4524</v>
      </c>
      <c r="H1347" s="59" t="s">
        <v>2082</v>
      </c>
      <c r="I1347" s="139" t="s">
        <v>2083</v>
      </c>
      <c r="J1347" s="59"/>
      <c r="K1347" s="139"/>
      <c r="L1347" s="59"/>
      <c r="M1347" s="59"/>
    </row>
    <row r="1348" spans="1:13" s="146" customFormat="1" ht="11.25" customHeight="1">
      <c r="A1348" s="138" t="s">
        <v>4525</v>
      </c>
      <c r="B1348" s="138" t="s">
        <v>4526</v>
      </c>
      <c r="C1348" s="142"/>
      <c r="D1348" s="138" t="s">
        <v>576</v>
      </c>
      <c r="E1348" s="138" t="s">
        <v>577</v>
      </c>
      <c r="F1348" s="138" t="s">
        <v>574</v>
      </c>
      <c r="G1348" s="138" t="s">
        <v>1966</v>
      </c>
      <c r="H1348" s="138" t="s">
        <v>4527</v>
      </c>
      <c r="I1348" s="138" t="s">
        <v>4528</v>
      </c>
      <c r="J1348" s="142"/>
      <c r="K1348" s="142"/>
      <c r="L1348" s="142"/>
      <c r="M1348" s="142"/>
    </row>
    <row r="1349" spans="1:13" s="146" customFormat="1" ht="11.25" customHeight="1">
      <c r="A1349" s="264" t="s">
        <v>4529</v>
      </c>
      <c r="B1349" s="265" t="s">
        <v>4530</v>
      </c>
      <c r="C1349" s="267"/>
      <c r="D1349" s="265" t="s">
        <v>4531</v>
      </c>
      <c r="E1349" s="265" t="s">
        <v>4532</v>
      </c>
      <c r="F1349" s="267"/>
      <c r="G1349" s="267"/>
      <c r="H1349" s="267"/>
      <c r="I1349" s="267"/>
      <c r="J1349" s="267"/>
      <c r="K1349" s="267"/>
      <c r="L1349" s="267"/>
      <c r="M1349" s="267"/>
    </row>
    <row r="1350" spans="1:13" s="404" customFormat="1" ht="11.25" customHeight="1">
      <c r="A1350" s="59" t="s">
        <v>4533</v>
      </c>
      <c r="B1350" s="139" t="s">
        <v>4534</v>
      </c>
      <c r="C1350" s="59">
        <v>15.5</v>
      </c>
      <c r="D1350" s="59" t="s">
        <v>717</v>
      </c>
      <c r="E1350" s="139" t="s">
        <v>2174</v>
      </c>
      <c r="F1350" s="59" t="s">
        <v>2290</v>
      </c>
      <c r="G1350" s="139" t="s">
        <v>2291</v>
      </c>
      <c r="H1350" s="59" t="s">
        <v>1250</v>
      </c>
      <c r="I1350" s="139" t="s">
        <v>1251</v>
      </c>
      <c r="J1350" s="59" t="s">
        <v>1252</v>
      </c>
      <c r="K1350" s="139" t="s">
        <v>1253</v>
      </c>
      <c r="L1350" s="59"/>
      <c r="M1350" s="59"/>
    </row>
    <row r="1351" spans="1:13" s="146" customFormat="1" ht="11.25" customHeight="1">
      <c r="A1351" s="59" t="s">
        <v>4535</v>
      </c>
      <c r="B1351" s="139" t="s">
        <v>4536</v>
      </c>
      <c r="C1351" s="59"/>
      <c r="D1351" s="59" t="s">
        <v>717</v>
      </c>
      <c r="E1351" s="139" t="s">
        <v>2174</v>
      </c>
      <c r="F1351" s="59" t="s">
        <v>2205</v>
      </c>
      <c r="G1351" s="139" t="s">
        <v>4537</v>
      </c>
      <c r="H1351" s="59" t="s">
        <v>446</v>
      </c>
      <c r="I1351" s="139" t="s">
        <v>447</v>
      </c>
      <c r="J1351" s="59" t="s">
        <v>448</v>
      </c>
      <c r="K1351" s="139" t="s">
        <v>449</v>
      </c>
      <c r="L1351" s="59" t="s">
        <v>3193</v>
      </c>
      <c r="M1351" s="59"/>
    </row>
    <row r="1352" spans="1:13" s="146" customFormat="1" ht="11.25" customHeight="1">
      <c r="A1352" s="59" t="s">
        <v>4538</v>
      </c>
      <c r="B1352" s="139" t="s">
        <v>4539</v>
      </c>
      <c r="C1352" s="59">
        <v>19.399999999999999</v>
      </c>
      <c r="D1352" s="59" t="s">
        <v>1557</v>
      </c>
      <c r="E1352" s="139" t="s">
        <v>1558</v>
      </c>
      <c r="F1352" s="59" t="s">
        <v>206</v>
      </c>
      <c r="G1352" s="139" t="s">
        <v>298</v>
      </c>
      <c r="H1352" s="59" t="s">
        <v>680</v>
      </c>
      <c r="I1352" s="139" t="s">
        <v>846</v>
      </c>
      <c r="J1352" s="59" t="s">
        <v>338</v>
      </c>
      <c r="K1352" s="139" t="s">
        <v>855</v>
      </c>
      <c r="L1352" s="59"/>
      <c r="M1352" s="59"/>
    </row>
    <row r="1353" spans="1:13" s="146" customFormat="1" ht="11.25" customHeight="1">
      <c r="A1353" s="138" t="s">
        <v>4540</v>
      </c>
      <c r="B1353" s="138" t="s">
        <v>4541</v>
      </c>
      <c r="C1353" s="142"/>
      <c r="D1353" s="138" t="s">
        <v>1572</v>
      </c>
      <c r="E1353" s="138" t="s">
        <v>4372</v>
      </c>
      <c r="F1353" s="138" t="s">
        <v>397</v>
      </c>
      <c r="G1353" s="138" t="s">
        <v>549</v>
      </c>
      <c r="H1353" s="138" t="s">
        <v>550</v>
      </c>
      <c r="I1353" s="138" t="s">
        <v>2137</v>
      </c>
      <c r="J1353" s="138" t="s">
        <v>894</v>
      </c>
      <c r="K1353" s="138" t="s">
        <v>895</v>
      </c>
      <c r="L1353" s="138"/>
      <c r="M1353" s="138"/>
    </row>
    <row r="1354" spans="1:13" s="146" customFormat="1" ht="11.25" customHeight="1">
      <c r="A1354" s="138" t="s">
        <v>4542</v>
      </c>
      <c r="B1354" s="141" t="s">
        <v>4543</v>
      </c>
      <c r="C1354" s="142"/>
      <c r="D1354" s="141" t="s">
        <v>715</v>
      </c>
      <c r="E1354" s="141" t="s">
        <v>716</v>
      </c>
      <c r="F1354" s="141" t="s">
        <v>717</v>
      </c>
      <c r="G1354" s="141" t="s">
        <v>2174</v>
      </c>
      <c r="H1354" s="141" t="s">
        <v>631</v>
      </c>
      <c r="I1354" s="141" t="s">
        <v>714</v>
      </c>
      <c r="J1354" s="141" t="s">
        <v>640</v>
      </c>
      <c r="K1354" s="141" t="s">
        <v>2164</v>
      </c>
      <c r="L1354" s="141" t="s">
        <v>443</v>
      </c>
      <c r="M1354" s="138"/>
    </row>
    <row r="1355" spans="1:13" s="146" customFormat="1" ht="11.25" customHeight="1">
      <c r="A1355" s="59" t="s">
        <v>2654</v>
      </c>
      <c r="B1355" s="139" t="s">
        <v>2655</v>
      </c>
      <c r="C1355" s="59">
        <v>0</v>
      </c>
      <c r="D1355" s="59" t="s">
        <v>329</v>
      </c>
      <c r="E1355" s="139" t="s">
        <v>330</v>
      </c>
      <c r="F1355" s="59" t="s">
        <v>4273</v>
      </c>
      <c r="G1355" s="139" t="s">
        <v>4274</v>
      </c>
      <c r="H1355" s="59"/>
      <c r="I1355" s="139"/>
      <c r="J1355" s="59"/>
      <c r="K1355" s="139"/>
      <c r="L1355" s="59"/>
      <c r="M1355" s="59"/>
    </row>
    <row r="1356" spans="1:13" s="417" customFormat="1" ht="11.25" customHeight="1">
      <c r="A1356" s="59" t="s">
        <v>4544</v>
      </c>
      <c r="B1356" s="139" t="s">
        <v>4545</v>
      </c>
      <c r="C1356" s="59">
        <v>20.100000000000001</v>
      </c>
      <c r="D1356" s="59" t="s">
        <v>717</v>
      </c>
      <c r="E1356" s="139" t="s">
        <v>2174</v>
      </c>
      <c r="F1356" s="59" t="s">
        <v>715</v>
      </c>
      <c r="G1356" s="139" t="s">
        <v>716</v>
      </c>
      <c r="H1356" s="59" t="s">
        <v>4546</v>
      </c>
      <c r="I1356" s="139" t="s">
        <v>4547</v>
      </c>
      <c r="J1356" s="59" t="s">
        <v>631</v>
      </c>
      <c r="K1356" s="139" t="s">
        <v>714</v>
      </c>
      <c r="L1356" s="59"/>
      <c r="M1356" s="59"/>
    </row>
    <row r="1357" spans="1:13" s="146" customFormat="1" ht="11.25" customHeight="1">
      <c r="A1357" s="138" t="s">
        <v>4548</v>
      </c>
      <c r="B1357" s="138" t="s">
        <v>4549</v>
      </c>
      <c r="C1357" s="142"/>
      <c r="D1357" s="138" t="s">
        <v>717</v>
      </c>
      <c r="E1357" s="138" t="s">
        <v>2174</v>
      </c>
      <c r="F1357" s="138" t="s">
        <v>631</v>
      </c>
      <c r="G1357" s="138" t="s">
        <v>714</v>
      </c>
      <c r="H1357" s="141" t="s">
        <v>2205</v>
      </c>
      <c r="I1357" s="138" t="s">
        <v>4550</v>
      </c>
      <c r="J1357" s="138" t="s">
        <v>2150</v>
      </c>
      <c r="K1357" s="138" t="s">
        <v>2151</v>
      </c>
      <c r="L1357" s="138"/>
      <c r="M1357" s="142"/>
    </row>
    <row r="1358" spans="1:13" s="146" customFormat="1" ht="11.25" customHeight="1">
      <c r="A1358" s="59" t="s">
        <v>1137</v>
      </c>
      <c r="B1358" s="139" t="s">
        <v>1138</v>
      </c>
      <c r="C1358" s="59">
        <v>18</v>
      </c>
      <c r="D1358" s="59" t="s">
        <v>717</v>
      </c>
      <c r="E1358" s="139" t="s">
        <v>2174</v>
      </c>
      <c r="F1358" s="59" t="s">
        <v>1088</v>
      </c>
      <c r="G1358" s="139" t="s">
        <v>1089</v>
      </c>
      <c r="H1358" s="59" t="s">
        <v>1080</v>
      </c>
      <c r="I1358" s="139" t="s">
        <v>1081</v>
      </c>
      <c r="J1358" s="59" t="s">
        <v>603</v>
      </c>
      <c r="K1358" s="139" t="s">
        <v>604</v>
      </c>
      <c r="L1358" s="59" t="s">
        <v>691</v>
      </c>
      <c r="M1358" s="59"/>
    </row>
    <row r="1359" spans="1:13" s="146" customFormat="1" ht="11.25" customHeight="1">
      <c r="A1359" s="59" t="s">
        <v>4551</v>
      </c>
      <c r="B1359" s="139" t="s">
        <v>4552</v>
      </c>
      <c r="C1359" s="59">
        <v>3.1</v>
      </c>
      <c r="D1359" s="59" t="s">
        <v>338</v>
      </c>
      <c r="E1359" s="139" t="s">
        <v>4553</v>
      </c>
      <c r="F1359" s="59" t="s">
        <v>621</v>
      </c>
      <c r="G1359" s="139" t="s">
        <v>622</v>
      </c>
      <c r="H1359" s="59" t="s">
        <v>762</v>
      </c>
      <c r="I1359" s="139" t="s">
        <v>763</v>
      </c>
      <c r="J1359" s="59" t="s">
        <v>491</v>
      </c>
      <c r="K1359" s="139" t="s">
        <v>4554</v>
      </c>
      <c r="L1359" s="59" t="s">
        <v>4182</v>
      </c>
      <c r="M1359" s="59"/>
    </row>
    <row r="1360" spans="1:13" s="146" customFormat="1" ht="11.25" customHeight="1">
      <c r="A1360" s="59" t="s">
        <v>2450</v>
      </c>
      <c r="B1360" s="59" t="s">
        <v>2451</v>
      </c>
      <c r="C1360" s="59">
        <v>23.6</v>
      </c>
      <c r="D1360" s="59" t="s">
        <v>717</v>
      </c>
      <c r="E1360" s="59" t="s">
        <v>2174</v>
      </c>
      <c r="F1360" s="59" t="s">
        <v>631</v>
      </c>
      <c r="G1360" s="59" t="s">
        <v>2070</v>
      </c>
      <c r="H1360" s="59" t="s">
        <v>443</v>
      </c>
      <c r="I1360" s="59" t="s">
        <v>634</v>
      </c>
      <c r="J1360" s="59" t="s">
        <v>1252</v>
      </c>
      <c r="K1360" s="59" t="s">
        <v>1253</v>
      </c>
      <c r="L1360" s="59" t="s">
        <v>329</v>
      </c>
      <c r="M1360" s="59"/>
    </row>
    <row r="1361" spans="1:13" s="146" customFormat="1" ht="11.25" customHeight="1">
      <c r="A1361" s="59" t="s">
        <v>4555</v>
      </c>
      <c r="B1361" s="59" t="s">
        <v>4556</v>
      </c>
      <c r="C1361" s="59"/>
      <c r="D1361" s="59" t="s">
        <v>717</v>
      </c>
      <c r="E1361" s="59" t="s">
        <v>2174</v>
      </c>
      <c r="F1361" s="59" t="s">
        <v>2290</v>
      </c>
      <c r="G1361" s="59" t="s">
        <v>2291</v>
      </c>
      <c r="H1361" s="59" t="s">
        <v>1250</v>
      </c>
      <c r="I1361" s="59" t="s">
        <v>1251</v>
      </c>
      <c r="J1361" s="59" t="s">
        <v>1252</v>
      </c>
      <c r="K1361" s="59" t="s">
        <v>1253</v>
      </c>
      <c r="L1361" s="59"/>
      <c r="M1361" s="59"/>
    </row>
    <row r="1362" spans="1:13" s="146" customFormat="1" ht="11.25" customHeight="1">
      <c r="A1362" s="59" t="s">
        <v>2940</v>
      </c>
      <c r="B1362" s="59" t="s">
        <v>4501</v>
      </c>
      <c r="C1362" s="59">
        <v>11</v>
      </c>
      <c r="D1362" s="59" t="s">
        <v>717</v>
      </c>
      <c r="E1362" s="59" t="s">
        <v>2174</v>
      </c>
      <c r="F1362" s="59" t="s">
        <v>448</v>
      </c>
      <c r="G1362" s="59" t="s">
        <v>449</v>
      </c>
      <c r="H1362" s="59" t="s">
        <v>2178</v>
      </c>
      <c r="I1362" s="59" t="s">
        <v>4557</v>
      </c>
      <c r="J1362" s="59"/>
      <c r="K1362" s="59"/>
      <c r="L1362" s="59"/>
      <c r="M1362" s="59"/>
    </row>
    <row r="1363" spans="1:13" s="146" customFormat="1" ht="11.25" customHeight="1">
      <c r="A1363" s="59" t="s">
        <v>489</v>
      </c>
      <c r="B1363" s="59" t="s">
        <v>490</v>
      </c>
      <c r="C1363" s="59"/>
      <c r="D1363" s="59" t="s">
        <v>1088</v>
      </c>
      <c r="E1363" s="59" t="s">
        <v>1089</v>
      </c>
      <c r="F1363" s="59" t="s">
        <v>455</v>
      </c>
      <c r="G1363" s="59" t="s">
        <v>561</v>
      </c>
      <c r="H1363" s="59"/>
      <c r="I1363" s="59"/>
      <c r="J1363" s="59"/>
      <c r="K1363" s="59"/>
      <c r="L1363" s="59"/>
      <c r="M1363" s="59"/>
    </row>
    <row r="1364" spans="1:13" s="146" customFormat="1" ht="11.25" customHeight="1">
      <c r="A1364" s="59" t="s">
        <v>4067</v>
      </c>
      <c r="B1364" s="59" t="s">
        <v>4068</v>
      </c>
      <c r="C1364" s="59"/>
      <c r="D1364" s="59" t="s">
        <v>1532</v>
      </c>
      <c r="E1364" s="59" t="s">
        <v>4558</v>
      </c>
      <c r="F1364" s="59"/>
      <c r="G1364" s="59"/>
      <c r="H1364" s="59"/>
      <c r="I1364" s="59"/>
      <c r="J1364" s="59"/>
      <c r="K1364" s="59"/>
      <c r="L1364" s="59"/>
      <c r="M1364" s="59"/>
    </row>
    <row r="1365" spans="1:13" s="155" customFormat="1" ht="11.25" customHeight="1">
      <c r="A1365" s="143" t="s">
        <v>3921</v>
      </c>
      <c r="B1365" s="143" t="s">
        <v>3922</v>
      </c>
      <c r="C1365" s="143"/>
      <c r="D1365" s="143" t="s">
        <v>2058</v>
      </c>
      <c r="E1365" s="143" t="s">
        <v>2059</v>
      </c>
      <c r="F1365" s="143" t="s">
        <v>2640</v>
      </c>
      <c r="G1365" s="143" t="s">
        <v>2641</v>
      </c>
      <c r="H1365" s="143"/>
      <c r="I1365" s="143"/>
      <c r="J1365" s="143"/>
      <c r="K1365" s="143"/>
      <c r="L1365" s="143"/>
      <c r="M1365" s="143"/>
    </row>
    <row r="1366" spans="1:13" s="146" customFormat="1" ht="11.25" customHeight="1">
      <c r="A1366" s="59" t="s">
        <v>4117</v>
      </c>
      <c r="B1366" s="139" t="s">
        <v>4559</v>
      </c>
      <c r="C1366" s="59"/>
      <c r="D1366" s="59" t="s">
        <v>3410</v>
      </c>
      <c r="E1366" s="139" t="s">
        <v>4172</v>
      </c>
      <c r="F1366" s="59"/>
      <c r="G1366" s="139"/>
      <c r="H1366" s="59"/>
      <c r="I1366" s="139"/>
      <c r="J1366" s="59"/>
      <c r="K1366" s="139"/>
      <c r="L1366" s="59"/>
      <c r="M1366" s="59"/>
    </row>
    <row r="1367" spans="1:13" s="146" customFormat="1" ht="11.25" customHeight="1">
      <c r="A1367" s="59" t="s">
        <v>1080</v>
      </c>
      <c r="B1367" s="139" t="s">
        <v>1081</v>
      </c>
      <c r="C1367" s="59">
        <v>0</v>
      </c>
      <c r="D1367" s="59" t="s">
        <v>329</v>
      </c>
      <c r="E1367" s="139" t="s">
        <v>330</v>
      </c>
      <c r="F1367" s="59" t="s">
        <v>4464</v>
      </c>
      <c r="G1367" s="139" t="s">
        <v>4560</v>
      </c>
      <c r="H1367" s="59" t="s">
        <v>389</v>
      </c>
      <c r="I1367" s="139" t="s">
        <v>390</v>
      </c>
      <c r="J1367" s="59"/>
      <c r="K1367" s="139"/>
      <c r="L1367" s="59"/>
      <c r="M1367" s="59"/>
    </row>
    <row r="1368" spans="1:13" s="146" customFormat="1" ht="11.25" customHeight="1">
      <c r="A1368" s="59" t="s">
        <v>1086</v>
      </c>
      <c r="B1368" s="139" t="s">
        <v>1087</v>
      </c>
      <c r="C1368" s="59"/>
      <c r="D1368" s="59" t="s">
        <v>1080</v>
      </c>
      <c r="E1368" s="139" t="s">
        <v>1081</v>
      </c>
      <c r="F1368" s="59" t="s">
        <v>329</v>
      </c>
      <c r="G1368" s="139" t="s">
        <v>330</v>
      </c>
      <c r="H1368" s="59" t="s">
        <v>603</v>
      </c>
      <c r="I1368" s="139" t="s">
        <v>604</v>
      </c>
      <c r="J1368" s="59" t="s">
        <v>691</v>
      </c>
      <c r="K1368" s="139"/>
      <c r="L1368" s="59"/>
      <c r="M1368" s="59"/>
    </row>
    <row r="1369" spans="1:13" s="146" customFormat="1" ht="11.25" customHeight="1">
      <c r="A1369" s="264" t="s">
        <v>4561</v>
      </c>
      <c r="B1369" s="265" t="s">
        <v>4562</v>
      </c>
      <c r="C1369" s="267"/>
      <c r="D1369" s="265" t="s">
        <v>1192</v>
      </c>
      <c r="E1369" s="265" t="s">
        <v>1695</v>
      </c>
      <c r="F1369" s="265" t="s">
        <v>378</v>
      </c>
      <c r="G1369" s="265" t="s">
        <v>379</v>
      </c>
      <c r="H1369" s="265" t="s">
        <v>786</v>
      </c>
      <c r="I1369" s="265" t="s">
        <v>787</v>
      </c>
      <c r="J1369" s="264" t="s">
        <v>695</v>
      </c>
      <c r="K1369" s="264" t="s">
        <v>884</v>
      </c>
      <c r="L1369" s="264"/>
      <c r="M1369" s="264" t="s">
        <v>692</v>
      </c>
    </row>
    <row r="1370" spans="1:13" s="146" customFormat="1" ht="11.25" customHeight="1">
      <c r="A1370" s="59" t="s">
        <v>459</v>
      </c>
      <c r="B1370" s="139" t="s">
        <v>4563</v>
      </c>
      <c r="C1370" s="59"/>
      <c r="D1370" s="59" t="s">
        <v>608</v>
      </c>
      <c r="E1370" s="139" t="s">
        <v>609</v>
      </c>
      <c r="F1370" s="59" t="s">
        <v>3029</v>
      </c>
      <c r="G1370" s="139" t="s">
        <v>3030</v>
      </c>
      <c r="H1370" s="59"/>
      <c r="I1370" s="139"/>
      <c r="J1370" s="59"/>
      <c r="K1370" s="139"/>
      <c r="L1370" s="59"/>
      <c r="M1370" s="59"/>
    </row>
    <row r="1371" spans="1:13" s="146" customFormat="1" ht="11.25" customHeight="1">
      <c r="A1371" s="138" t="s">
        <v>4564</v>
      </c>
      <c r="B1371" s="138" t="s">
        <v>4565</v>
      </c>
      <c r="C1371" s="142"/>
      <c r="D1371" s="138" t="s">
        <v>1935</v>
      </c>
      <c r="E1371" s="138" t="s">
        <v>1936</v>
      </c>
      <c r="F1371" s="142" t="s">
        <v>397</v>
      </c>
      <c r="G1371" s="142" t="s">
        <v>646</v>
      </c>
      <c r="H1371" s="138" t="s">
        <v>288</v>
      </c>
      <c r="I1371" s="138" t="s">
        <v>289</v>
      </c>
      <c r="J1371" s="138" t="s">
        <v>1997</v>
      </c>
      <c r="K1371" s="138" t="s">
        <v>3703</v>
      </c>
      <c r="L1371" s="138"/>
      <c r="M1371" s="142"/>
    </row>
    <row r="1372" spans="1:13" s="146" customFormat="1" ht="11.25" customHeight="1">
      <c r="A1372" s="59" t="s">
        <v>4566</v>
      </c>
      <c r="B1372" s="59" t="s">
        <v>4567</v>
      </c>
      <c r="C1372" s="59"/>
      <c r="D1372" s="59" t="s">
        <v>1218</v>
      </c>
      <c r="E1372" s="59" t="s">
        <v>1219</v>
      </c>
      <c r="F1372" s="59" t="s">
        <v>3536</v>
      </c>
      <c r="G1372" s="59" t="s">
        <v>3537</v>
      </c>
      <c r="H1372" s="59"/>
      <c r="I1372" s="59"/>
      <c r="J1372" s="59"/>
      <c r="K1372" s="59"/>
      <c r="L1372" s="59"/>
      <c r="M1372" s="59"/>
    </row>
    <row r="1373" spans="1:13" s="331" customFormat="1" ht="11.25" customHeight="1">
      <c r="A1373" s="59" t="s">
        <v>2439</v>
      </c>
      <c r="B1373" s="59" t="s">
        <v>2440</v>
      </c>
      <c r="C1373" s="59"/>
      <c r="D1373" s="59" t="s">
        <v>924</v>
      </c>
      <c r="E1373" s="59" t="s">
        <v>932</v>
      </c>
      <c r="F1373" s="59" t="s">
        <v>599</v>
      </c>
      <c r="G1373" s="59" t="s">
        <v>600</v>
      </c>
      <c r="H1373" s="59"/>
      <c r="I1373" s="59"/>
      <c r="J1373" s="59"/>
      <c r="K1373" s="59"/>
      <c r="L1373" s="59"/>
      <c r="M1373" s="59"/>
    </row>
    <row r="1374" spans="1:13" s="146" customFormat="1" ht="11.25" customHeight="1">
      <c r="A1374" s="59" t="s">
        <v>2615</v>
      </c>
      <c r="B1374" s="139" t="s">
        <v>2616</v>
      </c>
      <c r="C1374" s="59"/>
      <c r="D1374" s="59" t="s">
        <v>3461</v>
      </c>
      <c r="E1374" s="139" t="s">
        <v>3462</v>
      </c>
      <c r="F1374" s="59"/>
      <c r="G1374" s="139"/>
      <c r="H1374" s="59"/>
      <c r="I1374" s="139"/>
      <c r="J1374" s="59"/>
      <c r="K1374" s="139"/>
      <c r="L1374" s="59"/>
      <c r="M1374" s="59"/>
    </row>
    <row r="1375" spans="1:13" s="146" customFormat="1" ht="11.25" customHeight="1">
      <c r="A1375" s="264" t="s">
        <v>4568</v>
      </c>
      <c r="B1375" s="265" t="s">
        <v>4569</v>
      </c>
      <c r="C1375" s="267"/>
      <c r="D1375" s="265" t="s">
        <v>2560</v>
      </c>
      <c r="E1375" s="265" t="s">
        <v>2561</v>
      </c>
      <c r="F1375" s="265" t="s">
        <v>378</v>
      </c>
      <c r="G1375" s="265" t="s">
        <v>379</v>
      </c>
      <c r="H1375" s="265" t="s">
        <v>695</v>
      </c>
      <c r="I1375" s="265" t="s">
        <v>884</v>
      </c>
      <c r="J1375" s="264" t="s">
        <v>4570</v>
      </c>
      <c r="K1375" s="264" t="s">
        <v>4571</v>
      </c>
      <c r="L1375" s="264"/>
      <c r="M1375" s="264" t="s">
        <v>4572</v>
      </c>
    </row>
    <row r="1376" spans="1:13" s="146" customFormat="1" ht="11.25" customHeight="1">
      <c r="A1376" s="59" t="s">
        <v>4462</v>
      </c>
      <c r="B1376" s="139" t="s">
        <v>4463</v>
      </c>
      <c r="C1376" s="59"/>
      <c r="D1376" s="59" t="s">
        <v>329</v>
      </c>
      <c r="E1376" s="139" t="s">
        <v>330</v>
      </c>
      <c r="F1376" s="59"/>
      <c r="G1376" s="139"/>
      <c r="H1376" s="59"/>
      <c r="I1376" s="139"/>
      <c r="J1376" s="59"/>
      <c r="K1376" s="139"/>
      <c r="L1376" s="59"/>
      <c r="M1376" s="59"/>
    </row>
    <row r="1377" spans="1:13" s="146" customFormat="1" ht="11.25" customHeight="1">
      <c r="A1377" s="59" t="s">
        <v>4261</v>
      </c>
      <c r="B1377" s="139" t="s">
        <v>4262</v>
      </c>
      <c r="C1377" s="59"/>
      <c r="D1377" s="59">
        <v>10073002</v>
      </c>
      <c r="E1377" s="139" t="s">
        <v>2735</v>
      </c>
      <c r="F1377" s="59"/>
      <c r="G1377" s="139"/>
      <c r="H1377" s="59"/>
      <c r="I1377" s="139"/>
      <c r="J1377" s="59"/>
      <c r="K1377" s="139"/>
      <c r="L1377" s="59"/>
      <c r="M1377" s="59"/>
    </row>
    <row r="1378" spans="1:13" s="146" customFormat="1" ht="11.25" customHeight="1">
      <c r="A1378" s="59" t="s">
        <v>1926</v>
      </c>
      <c r="B1378" s="139" t="s">
        <v>1949</v>
      </c>
      <c r="C1378" s="59">
        <v>0</v>
      </c>
      <c r="D1378" s="59" t="s">
        <v>1080</v>
      </c>
      <c r="E1378" s="139" t="s">
        <v>4573</v>
      </c>
      <c r="F1378" s="59" t="s">
        <v>329</v>
      </c>
      <c r="G1378" s="139" t="s">
        <v>1901</v>
      </c>
      <c r="H1378" s="59" t="s">
        <v>2806</v>
      </c>
      <c r="I1378" s="139" t="s">
        <v>4574</v>
      </c>
      <c r="J1378" s="59" t="s">
        <v>461</v>
      </c>
      <c r="K1378" s="139" t="s">
        <v>462</v>
      </c>
      <c r="L1378" s="59"/>
      <c r="M1378" s="59"/>
    </row>
    <row r="1379" spans="1:13" s="146" customFormat="1" ht="11.25" customHeight="1">
      <c r="A1379" s="59" t="s">
        <v>448</v>
      </c>
      <c r="B1379" s="139" t="s">
        <v>4575</v>
      </c>
      <c r="C1379" s="59">
        <v>14</v>
      </c>
      <c r="D1379" s="59" t="s">
        <v>1080</v>
      </c>
      <c r="E1379" s="139" t="s">
        <v>4573</v>
      </c>
      <c r="F1379" s="59" t="s">
        <v>329</v>
      </c>
      <c r="G1379" s="139" t="s">
        <v>1901</v>
      </c>
      <c r="H1379" s="59" t="s">
        <v>4516</v>
      </c>
      <c r="I1379" s="139" t="s">
        <v>4576</v>
      </c>
      <c r="J1379" s="59" t="s">
        <v>4128</v>
      </c>
      <c r="K1379" s="139" t="s">
        <v>4129</v>
      </c>
      <c r="L1379" s="59"/>
      <c r="M1379" s="59"/>
    </row>
    <row r="1380" spans="1:13" s="146" customFormat="1" ht="11.25" customHeight="1">
      <c r="A1380" s="59" t="s">
        <v>2511</v>
      </c>
      <c r="B1380" s="59" t="s">
        <v>4577</v>
      </c>
      <c r="C1380" s="59"/>
      <c r="D1380" s="59" t="s">
        <v>448</v>
      </c>
      <c r="E1380" s="59" t="s">
        <v>449</v>
      </c>
      <c r="F1380" s="59" t="s">
        <v>467</v>
      </c>
      <c r="G1380" s="59" t="s">
        <v>4578</v>
      </c>
      <c r="H1380" s="59"/>
      <c r="I1380" s="59"/>
      <c r="J1380" s="59"/>
      <c r="K1380" s="59"/>
      <c r="L1380" s="59"/>
      <c r="M1380" s="59"/>
    </row>
    <row r="1381" spans="1:13" s="146" customFormat="1" ht="11.25" customHeight="1">
      <c r="A1381" s="138" t="s">
        <v>1065</v>
      </c>
      <c r="B1381" s="138" t="s">
        <v>4579</v>
      </c>
      <c r="C1381" s="142"/>
      <c r="D1381" s="138" t="s">
        <v>1997</v>
      </c>
      <c r="E1381" s="138" t="s">
        <v>1998</v>
      </c>
      <c r="F1381" s="138" t="s">
        <v>4124</v>
      </c>
      <c r="G1381" s="138" t="s">
        <v>4125</v>
      </c>
      <c r="H1381" s="138" t="s">
        <v>4580</v>
      </c>
      <c r="I1381" s="138" t="s">
        <v>4581</v>
      </c>
      <c r="J1381" s="138" t="s">
        <v>1721</v>
      </c>
      <c r="K1381" s="138" t="s">
        <v>1722</v>
      </c>
      <c r="L1381" s="138" t="s">
        <v>1784</v>
      </c>
      <c r="M1381" s="142"/>
    </row>
    <row r="1382" spans="1:13" s="146" customFormat="1" ht="11.25" customHeight="1">
      <c r="A1382" s="59" t="s">
        <v>1997</v>
      </c>
      <c r="B1382" s="59" t="s">
        <v>1998</v>
      </c>
      <c r="C1382" s="59"/>
      <c r="D1382" s="59" t="s">
        <v>448</v>
      </c>
      <c r="E1382" s="59" t="s">
        <v>4582</v>
      </c>
      <c r="F1382" s="59" t="s">
        <v>467</v>
      </c>
      <c r="G1382" s="59" t="s">
        <v>4578</v>
      </c>
      <c r="H1382" s="59" t="s">
        <v>4583</v>
      </c>
      <c r="I1382" s="59" t="s">
        <v>4584</v>
      </c>
      <c r="J1382" s="59" t="s">
        <v>1446</v>
      </c>
      <c r="K1382" s="59" t="s">
        <v>1447</v>
      </c>
      <c r="L1382" s="59"/>
      <c r="M1382" s="59"/>
    </row>
    <row r="1383" spans="1:13" s="146" customFormat="1" ht="11.25" customHeight="1">
      <c r="A1383" s="59" t="s">
        <v>1651</v>
      </c>
      <c r="B1383" s="139" t="s">
        <v>1652</v>
      </c>
      <c r="C1383" s="59">
        <v>0</v>
      </c>
      <c r="D1383" s="59" t="s">
        <v>448</v>
      </c>
      <c r="E1383" s="139" t="s">
        <v>449</v>
      </c>
      <c r="F1383" s="59" t="s">
        <v>1629</v>
      </c>
      <c r="G1383" s="139" t="s">
        <v>3605</v>
      </c>
      <c r="H1383" s="59" t="s">
        <v>4585</v>
      </c>
      <c r="I1383" s="139" t="s">
        <v>4586</v>
      </c>
      <c r="J1383" s="59" t="s">
        <v>4587</v>
      </c>
      <c r="K1383" s="139" t="s">
        <v>4588</v>
      </c>
      <c r="L1383" s="59"/>
      <c r="M1383" s="59"/>
    </row>
    <row r="1384" spans="1:13" s="403" customFormat="1" ht="11.25" customHeight="1">
      <c r="A1384" s="59" t="s">
        <v>1657</v>
      </c>
      <c r="B1384" s="139" t="s">
        <v>1658</v>
      </c>
      <c r="C1384" s="59">
        <v>0</v>
      </c>
      <c r="D1384" s="59" t="s">
        <v>448</v>
      </c>
      <c r="E1384" s="139" t="s">
        <v>449</v>
      </c>
      <c r="F1384" s="59" t="s">
        <v>1629</v>
      </c>
      <c r="G1384" s="139" t="s">
        <v>3605</v>
      </c>
      <c r="H1384" s="59" t="s">
        <v>4585</v>
      </c>
      <c r="I1384" s="139" t="s">
        <v>4586</v>
      </c>
      <c r="J1384" s="59" t="s">
        <v>4587</v>
      </c>
      <c r="K1384" s="139" t="s">
        <v>4588</v>
      </c>
      <c r="L1384" s="59"/>
      <c r="M1384" s="59"/>
    </row>
    <row r="1385" spans="1:13" s="403" customFormat="1" ht="11.25" customHeight="1">
      <c r="A1385" s="59" t="s">
        <v>4589</v>
      </c>
      <c r="B1385" s="59" t="s">
        <v>4590</v>
      </c>
      <c r="C1385" s="59"/>
      <c r="D1385" s="59" t="s">
        <v>1997</v>
      </c>
      <c r="E1385" s="59" t="s">
        <v>1998</v>
      </c>
      <c r="F1385" s="59" t="s">
        <v>1164</v>
      </c>
      <c r="G1385" s="59" t="s">
        <v>1165</v>
      </c>
      <c r="H1385" s="59" t="s">
        <v>2950</v>
      </c>
      <c r="I1385" s="59" t="s">
        <v>2951</v>
      </c>
      <c r="J1385" s="59"/>
      <c r="K1385" s="59"/>
      <c r="L1385" s="59"/>
      <c r="M1385" s="59"/>
    </row>
    <row r="1386" spans="1:13" s="146" customFormat="1" ht="11.25" customHeight="1">
      <c r="A1386" s="138" t="s">
        <v>4591</v>
      </c>
      <c r="B1386" s="138" t="s">
        <v>4592</v>
      </c>
      <c r="C1386" s="142"/>
      <c r="D1386" s="138" t="s">
        <v>1997</v>
      </c>
      <c r="E1386" s="138" t="s">
        <v>1998</v>
      </c>
      <c r="F1386" s="141" t="s">
        <v>790</v>
      </c>
      <c r="G1386" s="138" t="s">
        <v>1943</v>
      </c>
      <c r="H1386" s="138" t="s">
        <v>1515</v>
      </c>
      <c r="I1386" s="138" t="s">
        <v>4593</v>
      </c>
      <c r="J1386" s="138" t="s">
        <v>1868</v>
      </c>
      <c r="K1386" s="138" t="s">
        <v>1896</v>
      </c>
      <c r="L1386" s="138"/>
      <c r="M1386" s="142"/>
    </row>
    <row r="1387" spans="1:13" s="169" customFormat="1" ht="11.25" customHeight="1">
      <c r="A1387" s="59" t="s">
        <v>1252</v>
      </c>
      <c r="B1387" s="139" t="s">
        <v>1253</v>
      </c>
      <c r="C1387" s="59"/>
      <c r="D1387" s="59" t="s">
        <v>329</v>
      </c>
      <c r="E1387" s="139" t="s">
        <v>330</v>
      </c>
      <c r="F1387" s="59"/>
      <c r="G1387" s="139"/>
      <c r="H1387" s="59"/>
      <c r="I1387" s="139"/>
      <c r="J1387" s="59"/>
      <c r="K1387" s="139"/>
      <c r="L1387" s="59"/>
      <c r="M1387" s="59"/>
    </row>
    <row r="1388" spans="1:13" s="146" customFormat="1" ht="11.25" customHeight="1">
      <c r="A1388" s="59" t="s">
        <v>4594</v>
      </c>
      <c r="B1388" s="139" t="s">
        <v>4595</v>
      </c>
      <c r="C1388" s="59"/>
      <c r="D1388" s="59" t="s">
        <v>4128</v>
      </c>
      <c r="E1388" s="139" t="s">
        <v>4129</v>
      </c>
      <c r="F1388" s="59"/>
      <c r="G1388" s="139"/>
      <c r="H1388" s="59"/>
      <c r="I1388" s="139"/>
      <c r="J1388" s="59"/>
      <c r="K1388" s="139"/>
      <c r="L1388" s="59"/>
      <c r="M1388" s="59"/>
    </row>
    <row r="1389" spans="1:13" s="146" customFormat="1" ht="11.25" customHeight="1">
      <c r="A1389" s="59" t="s">
        <v>3488</v>
      </c>
      <c r="B1389" s="139" t="s">
        <v>3489</v>
      </c>
      <c r="C1389" s="59"/>
      <c r="D1389" s="59" t="s">
        <v>2799</v>
      </c>
      <c r="E1389" s="139" t="s">
        <v>4596</v>
      </c>
      <c r="F1389" s="59"/>
      <c r="G1389" s="139"/>
      <c r="H1389" s="59"/>
      <c r="I1389" s="139"/>
      <c r="J1389" s="59"/>
      <c r="K1389" s="139"/>
      <c r="L1389" s="59">
        <v>101</v>
      </c>
      <c r="M1389" s="59"/>
    </row>
    <row r="1390" spans="1:13" s="146" customFormat="1" ht="11.25" customHeight="1">
      <c r="A1390" s="59" t="s">
        <v>3139</v>
      </c>
      <c r="B1390" s="59" t="s">
        <v>4597</v>
      </c>
      <c r="C1390" s="59"/>
      <c r="D1390" s="59" t="s">
        <v>1088</v>
      </c>
      <c r="E1390" s="59" t="s">
        <v>1089</v>
      </c>
      <c r="F1390" s="59" t="s">
        <v>455</v>
      </c>
      <c r="G1390" s="59" t="s">
        <v>561</v>
      </c>
      <c r="H1390" s="59"/>
      <c r="I1390" s="59"/>
      <c r="J1390" s="59"/>
      <c r="K1390" s="59"/>
      <c r="L1390" s="59"/>
      <c r="M1390" s="59"/>
    </row>
    <row r="1391" spans="1:13" s="146" customFormat="1" ht="11.25" customHeight="1">
      <c r="A1391" s="59" t="s">
        <v>1605</v>
      </c>
      <c r="B1391" s="139" t="s">
        <v>4598</v>
      </c>
      <c r="C1391" s="59"/>
      <c r="D1391" s="59" t="s">
        <v>1088</v>
      </c>
      <c r="E1391" s="139" t="s">
        <v>1089</v>
      </c>
      <c r="F1391" s="59" t="s">
        <v>1446</v>
      </c>
      <c r="G1391" s="139" t="s">
        <v>1980</v>
      </c>
      <c r="H1391" s="59" t="s">
        <v>2192</v>
      </c>
      <c r="I1391" s="139" t="s">
        <v>2766</v>
      </c>
      <c r="J1391" s="59"/>
      <c r="K1391" s="139"/>
      <c r="L1391" s="59"/>
      <c r="M1391" s="59"/>
    </row>
    <row r="1392" spans="1:13" s="146" customFormat="1" ht="11.25" customHeight="1">
      <c r="A1392" s="59" t="s">
        <v>4599</v>
      </c>
      <c r="B1392" s="59" t="s">
        <v>4600</v>
      </c>
      <c r="C1392" s="59"/>
      <c r="D1392" s="59" t="s">
        <v>450</v>
      </c>
      <c r="E1392" s="59" t="s">
        <v>1267</v>
      </c>
      <c r="F1392" s="59"/>
      <c r="G1392" s="59"/>
      <c r="H1392" s="59"/>
      <c r="I1392" s="59"/>
      <c r="J1392" s="59"/>
      <c r="K1392" s="59"/>
      <c r="L1392" s="59"/>
      <c r="M1392" s="59"/>
    </row>
    <row r="1393" spans="1:13" s="146" customFormat="1" ht="11.25" customHeight="1">
      <c r="A1393" s="59" t="s">
        <v>4601</v>
      </c>
      <c r="B1393" s="139" t="s">
        <v>4602</v>
      </c>
      <c r="C1393" s="59">
        <v>11.3</v>
      </c>
      <c r="D1393" s="59" t="s">
        <v>16</v>
      </c>
      <c r="E1393" s="139" t="s">
        <v>1667</v>
      </c>
      <c r="F1393" s="59" t="s">
        <v>17</v>
      </c>
      <c r="G1393" s="139" t="s">
        <v>275</v>
      </c>
      <c r="H1393" s="59" t="s">
        <v>206</v>
      </c>
      <c r="I1393" s="139" t="s">
        <v>934</v>
      </c>
      <c r="J1393" s="59" t="s">
        <v>296</v>
      </c>
      <c r="K1393" s="139" t="s">
        <v>4603</v>
      </c>
      <c r="L1393" s="59" t="s">
        <v>206</v>
      </c>
      <c r="M1393" s="59" t="s">
        <v>1707</v>
      </c>
    </row>
    <row r="1394" spans="1:13" s="146" customFormat="1" ht="11.25" customHeight="1">
      <c r="A1394" s="59" t="s">
        <v>1976</v>
      </c>
      <c r="B1394" s="139" t="s">
        <v>1977</v>
      </c>
      <c r="C1394" s="59"/>
      <c r="D1394" s="59" t="s">
        <v>1584</v>
      </c>
      <c r="E1394" s="139" t="s">
        <v>1585</v>
      </c>
      <c r="F1394" s="59"/>
      <c r="G1394" s="139"/>
      <c r="H1394" s="59"/>
      <c r="I1394" s="139"/>
      <c r="J1394" s="59"/>
      <c r="K1394" s="139"/>
      <c r="L1394" s="59"/>
      <c r="M1394" s="59"/>
    </row>
    <row r="1395" spans="1:13" s="146" customFormat="1" ht="11.25" customHeight="1">
      <c r="A1395" s="59" t="s">
        <v>4604</v>
      </c>
      <c r="B1395" s="139" t="s">
        <v>4605</v>
      </c>
      <c r="C1395" s="59">
        <v>24.3</v>
      </c>
      <c r="D1395" s="59" t="s">
        <v>395</v>
      </c>
      <c r="E1395" s="139" t="s">
        <v>396</v>
      </c>
      <c r="F1395" s="59" t="s">
        <v>397</v>
      </c>
      <c r="G1395" s="139" t="s">
        <v>646</v>
      </c>
      <c r="H1395" s="59" t="s">
        <v>706</v>
      </c>
      <c r="I1395" s="139" t="s">
        <v>707</v>
      </c>
      <c r="J1395" s="59" t="s">
        <v>2914</v>
      </c>
      <c r="K1395" s="139" t="s">
        <v>3293</v>
      </c>
      <c r="L1395" s="59" t="s">
        <v>706</v>
      </c>
      <c r="M1395" s="59"/>
    </row>
    <row r="1396" spans="1:13" s="146" customFormat="1" ht="11.25" customHeight="1">
      <c r="A1396" s="59" t="s">
        <v>4466</v>
      </c>
      <c r="B1396" s="139" t="s">
        <v>4606</v>
      </c>
      <c r="C1396" s="59"/>
      <c r="D1396" s="59" t="s">
        <v>452</v>
      </c>
      <c r="E1396" s="139" t="s">
        <v>453</v>
      </c>
      <c r="F1396" s="59"/>
      <c r="G1396" s="139"/>
      <c r="H1396" s="59"/>
      <c r="I1396" s="139"/>
      <c r="J1396" s="59"/>
      <c r="K1396" s="139"/>
      <c r="L1396" s="59"/>
      <c r="M1396" s="59"/>
    </row>
    <row r="1397" spans="1:13" s="146" customFormat="1" ht="11.25" customHeight="1">
      <c r="A1397" s="264" t="s">
        <v>4607</v>
      </c>
      <c r="B1397" s="264" t="s">
        <v>4608</v>
      </c>
      <c r="C1397" s="267"/>
      <c r="D1397" s="264" t="s">
        <v>483</v>
      </c>
      <c r="E1397" s="264" t="s">
        <v>484</v>
      </c>
      <c r="F1397" s="264" t="s">
        <v>478</v>
      </c>
      <c r="G1397" s="265" t="s">
        <v>479</v>
      </c>
      <c r="H1397" s="264" t="s">
        <v>680</v>
      </c>
      <c r="I1397" s="264" t="s">
        <v>755</v>
      </c>
      <c r="J1397" s="264" t="s">
        <v>658</v>
      </c>
      <c r="K1397" s="264" t="s">
        <v>659</v>
      </c>
      <c r="L1397" s="264"/>
      <c r="M1397" s="264" t="s">
        <v>2376</v>
      </c>
    </row>
    <row r="1398" spans="1:13" s="146" customFormat="1" ht="11.25" customHeight="1">
      <c r="A1398" s="59" t="s">
        <v>3532</v>
      </c>
      <c r="B1398" s="59" t="s">
        <v>3533</v>
      </c>
      <c r="C1398" s="59"/>
      <c r="D1398" s="59" t="s">
        <v>3036</v>
      </c>
      <c r="E1398" s="59" t="s">
        <v>3763</v>
      </c>
      <c r="F1398" s="59"/>
      <c r="G1398" s="59"/>
      <c r="H1398" s="59"/>
      <c r="I1398" s="59"/>
      <c r="J1398" s="59"/>
      <c r="K1398" s="59"/>
      <c r="L1398" s="59"/>
      <c r="M1398" s="59"/>
    </row>
    <row r="1399" spans="1:13" s="146" customFormat="1" ht="11.25" customHeight="1">
      <c r="A1399" s="59" t="s">
        <v>4609</v>
      </c>
      <c r="B1399" s="59" t="s">
        <v>4610</v>
      </c>
      <c r="C1399" s="59"/>
      <c r="D1399" s="59" t="s">
        <v>338</v>
      </c>
      <c r="E1399" s="59" t="s">
        <v>657</v>
      </c>
      <c r="F1399" s="59" t="s">
        <v>658</v>
      </c>
      <c r="G1399" s="59" t="s">
        <v>659</v>
      </c>
      <c r="H1399" s="59"/>
      <c r="I1399" s="59"/>
      <c r="J1399" s="59"/>
      <c r="K1399" s="59"/>
      <c r="L1399" s="59"/>
      <c r="M1399" s="59"/>
    </row>
    <row r="1400" spans="1:13" s="146" customFormat="1" ht="11.25" customHeight="1">
      <c r="A1400" s="264" t="s">
        <v>4611</v>
      </c>
      <c r="B1400" s="265" t="s">
        <v>4612</v>
      </c>
      <c r="C1400" s="267">
        <v>4.7</v>
      </c>
      <c r="D1400" s="265" t="s">
        <v>545</v>
      </c>
      <c r="E1400" s="265" t="s">
        <v>546</v>
      </c>
      <c r="F1400" s="265" t="s">
        <v>17</v>
      </c>
      <c r="G1400" s="265" t="s">
        <v>275</v>
      </c>
      <c r="H1400" s="265" t="s">
        <v>378</v>
      </c>
      <c r="I1400" s="265" t="s">
        <v>379</v>
      </c>
      <c r="J1400" s="265" t="s">
        <v>736</v>
      </c>
      <c r="K1400" s="265" t="s">
        <v>785</v>
      </c>
      <c r="L1400" s="265"/>
      <c r="M1400" s="265" t="s">
        <v>4613</v>
      </c>
    </row>
    <row r="1401" spans="1:13" s="146" customFormat="1" ht="11.25" customHeight="1">
      <c r="A1401" s="138" t="s">
        <v>665</v>
      </c>
      <c r="B1401" s="138" t="s">
        <v>666</v>
      </c>
      <c r="C1401" s="142"/>
      <c r="D1401" s="138" t="s">
        <v>924</v>
      </c>
      <c r="E1401" s="138" t="s">
        <v>932</v>
      </c>
      <c r="F1401" s="138" t="s">
        <v>3796</v>
      </c>
      <c r="G1401" s="138" t="s">
        <v>4614</v>
      </c>
      <c r="H1401" s="138" t="s">
        <v>4615</v>
      </c>
      <c r="I1401" s="138" t="s">
        <v>4616</v>
      </c>
      <c r="J1401" s="138" t="s">
        <v>4617</v>
      </c>
      <c r="K1401" s="138" t="s">
        <v>4618</v>
      </c>
      <c r="L1401" s="138"/>
      <c r="M1401" s="138" t="s">
        <v>4619</v>
      </c>
    </row>
    <row r="1402" spans="1:13" s="146" customFormat="1" ht="11.25" customHeight="1">
      <c r="A1402" s="59" t="s">
        <v>2280</v>
      </c>
      <c r="B1402" s="59" t="s">
        <v>4213</v>
      </c>
      <c r="C1402" s="59"/>
      <c r="D1402" s="59" t="s">
        <v>3601</v>
      </c>
      <c r="E1402" s="59" t="s">
        <v>3602</v>
      </c>
      <c r="F1402" s="59"/>
      <c r="G1402" s="59"/>
      <c r="H1402" s="59"/>
      <c r="I1402" s="59"/>
      <c r="J1402" s="59"/>
      <c r="K1402" s="59"/>
      <c r="L1402" s="59"/>
      <c r="M1402" s="59"/>
    </row>
    <row r="1403" spans="1:13" s="146" customFormat="1" ht="11.25" customHeight="1">
      <c r="A1403" s="59" t="s">
        <v>4620</v>
      </c>
      <c r="B1403" s="59" t="s">
        <v>4621</v>
      </c>
      <c r="C1403" s="59"/>
      <c r="D1403" s="59"/>
      <c r="E1403" s="59" t="s">
        <v>4622</v>
      </c>
      <c r="F1403" s="59"/>
      <c r="G1403" s="59"/>
      <c r="H1403" s="59"/>
      <c r="I1403" s="59"/>
      <c r="J1403" s="59"/>
      <c r="K1403" s="59"/>
      <c r="L1403" s="59"/>
      <c r="M1403" s="59"/>
    </row>
    <row r="1404" spans="1:13" s="146" customFormat="1" ht="11.25" customHeight="1">
      <c r="A1404" s="138" t="s">
        <v>4623</v>
      </c>
      <c r="B1404" s="138" t="s">
        <v>4624</v>
      </c>
      <c r="C1404" s="142"/>
      <c r="D1404" s="138" t="s">
        <v>4625</v>
      </c>
      <c r="E1404" s="138" t="s">
        <v>4626</v>
      </c>
      <c r="F1404" s="138" t="s">
        <v>17</v>
      </c>
      <c r="G1404" s="138" t="s">
        <v>1227</v>
      </c>
      <c r="H1404" s="138" t="s">
        <v>531</v>
      </c>
      <c r="I1404" s="138" t="s">
        <v>532</v>
      </c>
      <c r="J1404" s="138" t="s">
        <v>397</v>
      </c>
      <c r="K1404" s="138" t="s">
        <v>398</v>
      </c>
      <c r="L1404" s="138"/>
      <c r="M1404" s="138" t="s">
        <v>538</v>
      </c>
    </row>
    <row r="1405" spans="1:13" s="146" customFormat="1" ht="11.25" customHeight="1">
      <c r="A1405" s="59" t="s">
        <v>4625</v>
      </c>
      <c r="B1405" s="139" t="s">
        <v>4627</v>
      </c>
      <c r="C1405" s="59">
        <v>0</v>
      </c>
      <c r="D1405" s="59" t="s">
        <v>644</v>
      </c>
      <c r="E1405" s="139" t="s">
        <v>645</v>
      </c>
      <c r="F1405" s="59" t="s">
        <v>531</v>
      </c>
      <c r="G1405" s="139" t="s">
        <v>532</v>
      </c>
      <c r="H1405" s="59" t="s">
        <v>288</v>
      </c>
      <c r="I1405" s="139" t="s">
        <v>1064</v>
      </c>
      <c r="J1405" s="59" t="s">
        <v>1164</v>
      </c>
      <c r="K1405" s="139" t="s">
        <v>1165</v>
      </c>
      <c r="L1405" s="59" t="s">
        <v>3740</v>
      </c>
      <c r="M1405" s="59"/>
    </row>
    <row r="1406" spans="1:13" s="146" customFormat="1" ht="11.25" customHeight="1">
      <c r="A1406" s="138" t="s">
        <v>4447</v>
      </c>
      <c r="B1406" s="138" t="s">
        <v>4448</v>
      </c>
      <c r="C1406" s="142"/>
      <c r="D1406" s="138" t="s">
        <v>467</v>
      </c>
      <c r="E1406" s="138" t="s">
        <v>2765</v>
      </c>
      <c r="F1406" s="138" t="s">
        <v>603</v>
      </c>
      <c r="G1406" s="138" t="s">
        <v>604</v>
      </c>
      <c r="H1406" s="138"/>
      <c r="I1406" s="138"/>
      <c r="J1406" s="138"/>
      <c r="K1406" s="138"/>
      <c r="L1406" s="138"/>
      <c r="M1406" s="142"/>
    </row>
    <row r="1407" spans="1:13" s="146" customFormat="1" ht="11.25" customHeight="1">
      <c r="A1407" s="138" t="s">
        <v>4628</v>
      </c>
      <c r="B1407" s="138" t="s">
        <v>1471</v>
      </c>
      <c r="C1407" s="142"/>
      <c r="D1407" s="138" t="s">
        <v>1319</v>
      </c>
      <c r="E1407" s="138" t="s">
        <v>1320</v>
      </c>
      <c r="F1407" s="138" t="s">
        <v>3835</v>
      </c>
      <c r="G1407" s="138" t="s">
        <v>3836</v>
      </c>
      <c r="H1407" s="138" t="s">
        <v>1289</v>
      </c>
      <c r="I1407" s="138" t="s">
        <v>1290</v>
      </c>
      <c r="J1407" s="138" t="s">
        <v>4629</v>
      </c>
      <c r="K1407" s="138" t="s">
        <v>4630</v>
      </c>
      <c r="L1407" s="138"/>
      <c r="M1407" s="138" t="s">
        <v>1293</v>
      </c>
    </row>
    <row r="1408" spans="1:13" s="146" customFormat="1" ht="11.25" customHeight="1">
      <c r="A1408" s="59" t="s">
        <v>4631</v>
      </c>
      <c r="B1408" s="139" t="s">
        <v>4632</v>
      </c>
      <c r="C1408" s="59">
        <v>4.8499999999999996</v>
      </c>
      <c r="D1408" s="59" t="s">
        <v>4625</v>
      </c>
      <c r="E1408" s="139" t="s">
        <v>4627</v>
      </c>
      <c r="F1408" s="59" t="s">
        <v>2420</v>
      </c>
      <c r="G1408" s="139" t="s">
        <v>2426</v>
      </c>
      <c r="H1408" s="59" t="s">
        <v>494</v>
      </c>
      <c r="I1408" s="139" t="s">
        <v>495</v>
      </c>
      <c r="J1408" s="59" t="s">
        <v>286</v>
      </c>
      <c r="K1408" s="139" t="s">
        <v>688</v>
      </c>
      <c r="L1408" s="59" t="s">
        <v>350</v>
      </c>
      <c r="M1408" s="59" t="s">
        <v>4633</v>
      </c>
    </row>
    <row r="1409" spans="1:13" s="146" customFormat="1" ht="11.25" customHeight="1">
      <c r="A1409" s="264" t="s">
        <v>4631</v>
      </c>
      <c r="B1409" s="265" t="s">
        <v>4634</v>
      </c>
      <c r="C1409" s="267"/>
      <c r="D1409" s="265" t="s">
        <v>3451</v>
      </c>
      <c r="E1409" s="265" t="s">
        <v>3452</v>
      </c>
      <c r="F1409" s="265" t="s">
        <v>990</v>
      </c>
      <c r="G1409" s="265" t="s">
        <v>1157</v>
      </c>
      <c r="H1409" s="265" t="s">
        <v>206</v>
      </c>
      <c r="I1409" s="265" t="s">
        <v>407</v>
      </c>
      <c r="J1409" s="264" t="s">
        <v>296</v>
      </c>
      <c r="K1409" s="264" t="s">
        <v>669</v>
      </c>
      <c r="L1409" s="264"/>
      <c r="M1409" s="264" t="s">
        <v>2504</v>
      </c>
    </row>
    <row r="1410" spans="1:13" s="146" customFormat="1" ht="11.25" customHeight="1">
      <c r="A1410" s="59" t="s">
        <v>4635</v>
      </c>
      <c r="B1410" s="59" t="s">
        <v>4636</v>
      </c>
      <c r="C1410" s="59"/>
      <c r="D1410" s="59" t="s">
        <v>2056</v>
      </c>
      <c r="E1410" s="59" t="s">
        <v>2057</v>
      </c>
      <c r="F1410" s="59"/>
      <c r="G1410" s="59"/>
      <c r="H1410" s="59"/>
      <c r="I1410" s="59"/>
      <c r="J1410" s="59"/>
      <c r="K1410" s="59"/>
      <c r="L1410" s="59"/>
      <c r="M1410" s="59"/>
    </row>
    <row r="1411" spans="1:13" s="146" customFormat="1" ht="11.25" customHeight="1">
      <c r="A1411" s="59" t="s">
        <v>4637</v>
      </c>
      <c r="B1411" s="139" t="s">
        <v>4638</v>
      </c>
      <c r="C1411" s="59">
        <v>0</v>
      </c>
      <c r="D1411" s="59" t="s">
        <v>483</v>
      </c>
      <c r="E1411" s="139" t="s">
        <v>484</v>
      </c>
      <c r="F1411" s="59" t="s">
        <v>338</v>
      </c>
      <c r="G1411" s="139" t="s">
        <v>339</v>
      </c>
      <c r="H1411" s="59" t="s">
        <v>4639</v>
      </c>
      <c r="I1411" s="139" t="s">
        <v>4640</v>
      </c>
      <c r="J1411" s="59"/>
      <c r="K1411" s="139"/>
      <c r="L1411" s="59"/>
      <c r="M1411" s="59" t="s">
        <v>2360</v>
      </c>
    </row>
    <row r="1412" spans="1:13" s="146" customFormat="1" ht="11.25" customHeight="1">
      <c r="A1412" s="59" t="s">
        <v>4527</v>
      </c>
      <c r="B1412" s="59" t="s">
        <v>4641</v>
      </c>
      <c r="C1412" s="59"/>
      <c r="D1412" s="59" t="s">
        <v>665</v>
      </c>
      <c r="E1412" s="59" t="s">
        <v>666</v>
      </c>
      <c r="F1412" s="59" t="s">
        <v>4311</v>
      </c>
      <c r="G1412" s="59" t="s">
        <v>4312</v>
      </c>
      <c r="H1412" s="59"/>
      <c r="I1412" s="59"/>
      <c r="J1412" s="59"/>
      <c r="K1412" s="59"/>
      <c r="L1412" s="59"/>
      <c r="M1412" s="59"/>
    </row>
    <row r="1413" spans="1:13" s="146" customFormat="1" ht="11.25" customHeight="1">
      <c r="A1413" s="59" t="s">
        <v>2056</v>
      </c>
      <c r="B1413" s="59" t="s">
        <v>2057</v>
      </c>
      <c r="C1413" s="59"/>
      <c r="D1413" s="59" t="s">
        <v>369</v>
      </c>
      <c r="E1413" s="59" t="s">
        <v>370</v>
      </c>
      <c r="F1413" s="59" t="s">
        <v>4642</v>
      </c>
      <c r="G1413" s="59" t="s">
        <v>4643</v>
      </c>
      <c r="H1413" s="59" t="s">
        <v>4644</v>
      </c>
      <c r="I1413" s="59" t="s">
        <v>4645</v>
      </c>
      <c r="J1413" s="59" t="s">
        <v>4646</v>
      </c>
      <c r="K1413" s="59" t="s">
        <v>4647</v>
      </c>
      <c r="L1413" s="59"/>
      <c r="M1413" s="59"/>
    </row>
    <row r="1414" spans="1:13" s="146" customFormat="1" ht="11.25" customHeight="1">
      <c r="A1414" s="59" t="s">
        <v>4648</v>
      </c>
      <c r="B1414" s="139" t="s">
        <v>4649</v>
      </c>
      <c r="C1414" s="59">
        <v>0</v>
      </c>
      <c r="D1414" s="59">
        <v>42</v>
      </c>
      <c r="E1414" s="139"/>
      <c r="F1414" s="59"/>
      <c r="G1414" s="139"/>
      <c r="H1414" s="59"/>
      <c r="I1414" s="139"/>
      <c r="J1414" s="59"/>
      <c r="K1414" s="139"/>
      <c r="L1414" s="59">
        <v>42</v>
      </c>
      <c r="M1414" s="59"/>
    </row>
    <row r="1415" spans="1:13" s="146" customFormat="1" ht="11.25" customHeight="1">
      <c r="A1415" s="59" t="s">
        <v>4650</v>
      </c>
      <c r="B1415" s="139" t="s">
        <v>4651</v>
      </c>
      <c r="C1415" s="59"/>
      <c r="D1415" s="59" t="s">
        <v>443</v>
      </c>
      <c r="E1415" s="139" t="s">
        <v>634</v>
      </c>
      <c r="F1415" s="59" t="s">
        <v>2150</v>
      </c>
      <c r="G1415" s="139" t="s">
        <v>2151</v>
      </c>
      <c r="H1415" s="59"/>
      <c r="I1415" s="139"/>
      <c r="J1415" s="59"/>
      <c r="K1415" s="139"/>
      <c r="L1415" s="59"/>
      <c r="M1415" s="59"/>
    </row>
    <row r="1416" spans="1:13" s="146" customFormat="1" ht="11.25" customHeight="1">
      <c r="A1416" s="59" t="s">
        <v>1370</v>
      </c>
      <c r="B1416" s="59" t="s">
        <v>1427</v>
      </c>
      <c r="C1416" s="59"/>
      <c r="D1416" s="59">
        <v>10062</v>
      </c>
      <c r="E1416" s="59"/>
      <c r="F1416" s="59"/>
      <c r="G1416" s="59"/>
      <c r="H1416" s="59"/>
      <c r="I1416" s="59"/>
      <c r="J1416" s="59"/>
      <c r="K1416" s="59"/>
      <c r="L1416" s="59"/>
      <c r="M1416" s="59"/>
    </row>
    <row r="1417" spans="1:13" s="146" customFormat="1" ht="11.25" customHeight="1">
      <c r="A1417" s="59" t="s">
        <v>1472</v>
      </c>
      <c r="B1417" s="139" t="s">
        <v>1473</v>
      </c>
      <c r="C1417" s="59"/>
      <c r="D1417" s="59" t="s">
        <v>4239</v>
      </c>
      <c r="E1417" s="139" t="s">
        <v>4240</v>
      </c>
      <c r="F1417" s="59"/>
      <c r="G1417" s="139"/>
      <c r="H1417" s="59"/>
      <c r="I1417" s="139"/>
      <c r="J1417" s="59"/>
      <c r="K1417" s="139"/>
      <c r="L1417" s="59"/>
      <c r="M1417" s="59"/>
    </row>
    <row r="1418" spans="1:13" s="146" customFormat="1" ht="11.25" customHeight="1">
      <c r="A1418" s="59" t="s">
        <v>1880</v>
      </c>
      <c r="B1418" s="139" t="s">
        <v>1881</v>
      </c>
      <c r="C1418" s="59">
        <v>4.7</v>
      </c>
      <c r="D1418" s="59" t="s">
        <v>2955</v>
      </c>
      <c r="E1418" s="139" t="s">
        <v>4652</v>
      </c>
      <c r="F1418" s="59" t="s">
        <v>443</v>
      </c>
      <c r="G1418" s="139" t="s">
        <v>2270</v>
      </c>
      <c r="H1418" s="59" t="s">
        <v>1899</v>
      </c>
      <c r="I1418" s="139" t="s">
        <v>2266</v>
      </c>
      <c r="J1418" s="59" t="s">
        <v>2154</v>
      </c>
      <c r="K1418" s="139" t="s">
        <v>2155</v>
      </c>
      <c r="L1418" s="59" t="s">
        <v>691</v>
      </c>
      <c r="M1418" s="59"/>
    </row>
    <row r="1419" spans="1:13" s="146" customFormat="1" ht="11.25" customHeight="1">
      <c r="A1419" s="59" t="s">
        <v>3130</v>
      </c>
      <c r="B1419" s="139" t="s">
        <v>3131</v>
      </c>
      <c r="C1419" s="59">
        <v>0</v>
      </c>
      <c r="D1419" s="59">
        <v>43</v>
      </c>
      <c r="E1419" s="139"/>
      <c r="F1419" s="59"/>
      <c r="G1419" s="139"/>
      <c r="H1419" s="59"/>
      <c r="I1419" s="139"/>
      <c r="J1419" s="59"/>
      <c r="K1419" s="139"/>
      <c r="L1419" s="59">
        <v>43</v>
      </c>
      <c r="M1419" s="59"/>
    </row>
    <row r="1420" spans="1:13" s="146" customFormat="1" ht="11.25" customHeight="1">
      <c r="A1420" s="59" t="s">
        <v>4653</v>
      </c>
      <c r="B1420" s="59" t="s">
        <v>4654</v>
      </c>
      <c r="C1420" s="59"/>
      <c r="D1420" s="59" t="s">
        <v>1947</v>
      </c>
      <c r="E1420" s="59" t="s">
        <v>1948</v>
      </c>
      <c r="F1420" s="59" t="s">
        <v>640</v>
      </c>
      <c r="G1420" s="59" t="s">
        <v>2153</v>
      </c>
      <c r="H1420" s="59" t="s">
        <v>2150</v>
      </c>
      <c r="I1420" s="59" t="s">
        <v>3084</v>
      </c>
      <c r="J1420" s="59"/>
      <c r="K1420" s="59"/>
      <c r="L1420" s="59"/>
      <c r="M1420" s="59"/>
    </row>
    <row r="1421" spans="1:13" s="146" customFormat="1" ht="11.25" customHeight="1">
      <c r="A1421" s="264" t="s">
        <v>4655</v>
      </c>
      <c r="B1421" s="265" t="s">
        <v>4656</v>
      </c>
      <c r="C1421" s="267">
        <v>7.1</v>
      </c>
      <c r="D1421" s="265" t="s">
        <v>1198</v>
      </c>
      <c r="E1421" s="265" t="s">
        <v>1199</v>
      </c>
      <c r="F1421" s="265" t="s">
        <v>2929</v>
      </c>
      <c r="G1421" s="265" t="s">
        <v>4657</v>
      </c>
      <c r="H1421" s="265" t="s">
        <v>17</v>
      </c>
      <c r="I1421" s="265" t="s">
        <v>275</v>
      </c>
      <c r="J1421" s="265" t="s">
        <v>531</v>
      </c>
      <c r="K1421" s="265" t="s">
        <v>532</v>
      </c>
      <c r="L1421" s="265"/>
      <c r="M1421" s="265" t="s">
        <v>3144</v>
      </c>
    </row>
    <row r="1422" spans="1:13" s="146" customFormat="1" ht="11.25" customHeight="1">
      <c r="A1422" s="59" t="s">
        <v>4658</v>
      </c>
      <c r="B1422" s="59" t="s">
        <v>4659</v>
      </c>
      <c r="C1422" s="59"/>
      <c r="D1422" s="59" t="s">
        <v>17</v>
      </c>
      <c r="E1422" s="59" t="s">
        <v>285</v>
      </c>
      <c r="F1422" s="59" t="s">
        <v>531</v>
      </c>
      <c r="G1422" s="59" t="s">
        <v>532</v>
      </c>
      <c r="H1422" s="59" t="s">
        <v>397</v>
      </c>
      <c r="I1422" s="59" t="s">
        <v>549</v>
      </c>
      <c r="J1422" s="59"/>
      <c r="K1422" s="59"/>
      <c r="L1422" s="59"/>
      <c r="M1422" s="59" t="s">
        <v>555</v>
      </c>
    </row>
    <row r="1423" spans="1:13" s="146" customFormat="1" ht="11.25" customHeight="1">
      <c r="A1423" s="59" t="s">
        <v>1958</v>
      </c>
      <c r="B1423" s="59" t="s">
        <v>1959</v>
      </c>
      <c r="C1423" s="59"/>
      <c r="D1423" s="59">
        <v>111144</v>
      </c>
      <c r="E1423" s="59"/>
      <c r="F1423" s="59"/>
      <c r="G1423" s="59"/>
      <c r="H1423" s="59"/>
      <c r="I1423" s="59"/>
      <c r="J1423" s="59"/>
      <c r="K1423" s="59"/>
      <c r="L1423" s="59"/>
      <c r="M1423" s="59"/>
    </row>
    <row r="1424" spans="1:13" s="227" customFormat="1" ht="11.25" customHeight="1">
      <c r="A1424" s="59" t="s">
        <v>4660</v>
      </c>
      <c r="B1424" s="139" t="s">
        <v>4661</v>
      </c>
      <c r="C1424" s="59">
        <v>8.3000000000000007</v>
      </c>
      <c r="D1424" s="59" t="s">
        <v>810</v>
      </c>
      <c r="E1424" s="139" t="s">
        <v>811</v>
      </c>
      <c r="F1424" s="59" t="s">
        <v>1377</v>
      </c>
      <c r="G1424" s="139" t="s">
        <v>4662</v>
      </c>
      <c r="H1424" s="59" t="s">
        <v>378</v>
      </c>
      <c r="I1424" s="139" t="s">
        <v>379</v>
      </c>
      <c r="J1424" s="59" t="s">
        <v>786</v>
      </c>
      <c r="K1424" s="139" t="s">
        <v>787</v>
      </c>
      <c r="L1424" s="59" t="s">
        <v>911</v>
      </c>
      <c r="M1424" s="59" t="s">
        <v>1574</v>
      </c>
    </row>
    <row r="1425" spans="1:13" s="146" customFormat="1" ht="11.25" customHeight="1">
      <c r="A1425" s="59" t="s">
        <v>3705</v>
      </c>
      <c r="B1425" s="139" t="s">
        <v>3706</v>
      </c>
      <c r="C1425" s="59"/>
      <c r="D1425" s="59">
        <v>10072420</v>
      </c>
      <c r="E1425" s="139" t="s">
        <v>1331</v>
      </c>
      <c r="F1425" s="59"/>
      <c r="G1425" s="139"/>
      <c r="H1425" s="59"/>
      <c r="I1425" s="139"/>
      <c r="J1425" s="59"/>
      <c r="K1425" s="139"/>
      <c r="L1425" s="59"/>
      <c r="M1425" s="59"/>
    </row>
    <row r="1426" spans="1:13" s="146" customFormat="1" ht="11.25" customHeight="1">
      <c r="A1426" s="59" t="s">
        <v>4663</v>
      </c>
      <c r="B1426" s="59" t="s">
        <v>4664</v>
      </c>
      <c r="C1426" s="59"/>
      <c r="D1426" s="59" t="s">
        <v>4665</v>
      </c>
      <c r="E1426" s="59" t="s">
        <v>4666</v>
      </c>
      <c r="F1426" s="59" t="s">
        <v>4551</v>
      </c>
      <c r="G1426" s="59" t="s">
        <v>4552</v>
      </c>
      <c r="H1426" s="59" t="s">
        <v>206</v>
      </c>
      <c r="I1426" s="59" t="s">
        <v>407</v>
      </c>
      <c r="J1426" s="59"/>
      <c r="K1426" s="59"/>
      <c r="L1426" s="59"/>
      <c r="M1426" s="59" t="s">
        <v>4667</v>
      </c>
    </row>
    <row r="1427" spans="1:13" s="403" customFormat="1" ht="11.25" customHeight="1">
      <c r="A1427" s="138" t="s">
        <v>4668</v>
      </c>
      <c r="B1427" s="138" t="s">
        <v>4669</v>
      </c>
      <c r="C1427" s="142"/>
      <c r="D1427" s="138" t="s">
        <v>1947</v>
      </c>
      <c r="E1427" s="138" t="s">
        <v>1948</v>
      </c>
      <c r="F1427" s="138" t="s">
        <v>1735</v>
      </c>
      <c r="G1427" s="138" t="s">
        <v>4670</v>
      </c>
      <c r="H1427" s="138" t="s">
        <v>717</v>
      </c>
      <c r="I1427" s="138" t="s">
        <v>718</v>
      </c>
      <c r="J1427" s="138"/>
      <c r="K1427" s="138"/>
      <c r="L1427" s="138"/>
      <c r="M1427" s="142"/>
    </row>
    <row r="1428" spans="1:13" s="146" customFormat="1" ht="11.25" customHeight="1">
      <c r="A1428" s="264" t="s">
        <v>4671</v>
      </c>
      <c r="B1428" s="265" t="s">
        <v>4672</v>
      </c>
      <c r="C1428" s="267">
        <v>3.1</v>
      </c>
      <c r="D1428" s="265" t="s">
        <v>4673</v>
      </c>
      <c r="E1428" s="265" t="s">
        <v>4674</v>
      </c>
      <c r="F1428" s="265" t="s">
        <v>2357</v>
      </c>
      <c r="G1428" s="265" t="s">
        <v>3102</v>
      </c>
      <c r="H1428" s="267" t="s">
        <v>680</v>
      </c>
      <c r="I1428" s="267" t="s">
        <v>846</v>
      </c>
      <c r="J1428" s="265" t="s">
        <v>338</v>
      </c>
      <c r="K1428" s="265" t="s">
        <v>339</v>
      </c>
      <c r="L1428" s="265"/>
      <c r="M1428" s="265" t="s">
        <v>1737</v>
      </c>
    </row>
    <row r="1429" spans="1:13" s="146" customFormat="1" ht="11.25" customHeight="1">
      <c r="A1429" s="59" t="s">
        <v>4665</v>
      </c>
      <c r="B1429" s="59" t="s">
        <v>4666</v>
      </c>
      <c r="C1429" s="59">
        <v>19.2</v>
      </c>
      <c r="D1429" s="59" t="s">
        <v>1947</v>
      </c>
      <c r="E1429" s="59" t="s">
        <v>1948</v>
      </c>
      <c r="F1429" s="59" t="s">
        <v>1078</v>
      </c>
      <c r="G1429" s="59" t="s">
        <v>1079</v>
      </c>
      <c r="H1429" s="59" t="s">
        <v>631</v>
      </c>
      <c r="I1429" s="59" t="s">
        <v>714</v>
      </c>
      <c r="J1429" s="59" t="s">
        <v>446</v>
      </c>
      <c r="K1429" s="59" t="s">
        <v>447</v>
      </c>
      <c r="L1429" s="59" t="s">
        <v>691</v>
      </c>
      <c r="M1429" s="59" t="s">
        <v>2207</v>
      </c>
    </row>
    <row r="1430" spans="1:13" s="146" customFormat="1" ht="11.25" customHeight="1">
      <c r="A1430" s="138" t="s">
        <v>4675</v>
      </c>
      <c r="B1430" s="138" t="s">
        <v>4676</v>
      </c>
      <c r="C1430" s="142"/>
      <c r="D1430" s="138" t="s">
        <v>4665</v>
      </c>
      <c r="E1430" s="138" t="s">
        <v>4666</v>
      </c>
      <c r="F1430" s="138" t="s">
        <v>4551</v>
      </c>
      <c r="G1430" s="138" t="s">
        <v>4552</v>
      </c>
      <c r="H1430" s="138" t="s">
        <v>206</v>
      </c>
      <c r="I1430" s="138" t="s">
        <v>407</v>
      </c>
      <c r="J1430" s="138" t="s">
        <v>196</v>
      </c>
      <c r="K1430" s="138" t="s">
        <v>4677</v>
      </c>
      <c r="L1430" s="138"/>
      <c r="M1430" s="138" t="s">
        <v>4667</v>
      </c>
    </row>
    <row r="1431" spans="1:13" s="403" customFormat="1" ht="11.25" customHeight="1">
      <c r="A1431" s="264" t="s">
        <v>4678</v>
      </c>
      <c r="B1431" s="265" t="s">
        <v>4679</v>
      </c>
      <c r="C1431" s="267"/>
      <c r="D1431" s="265" t="s">
        <v>545</v>
      </c>
      <c r="E1431" s="265" t="s">
        <v>546</v>
      </c>
      <c r="F1431" s="265" t="s">
        <v>1947</v>
      </c>
      <c r="G1431" s="265" t="s">
        <v>1948</v>
      </c>
      <c r="H1431" s="265" t="s">
        <v>680</v>
      </c>
      <c r="I1431" s="265" t="s">
        <v>755</v>
      </c>
      <c r="J1431" s="265" t="s">
        <v>206</v>
      </c>
      <c r="K1431" s="265" t="s">
        <v>407</v>
      </c>
      <c r="L1431" s="265"/>
      <c r="M1431" s="265" t="s">
        <v>791</v>
      </c>
    </row>
    <row r="1432" spans="1:13" s="146" customFormat="1" ht="11.25" customHeight="1">
      <c r="A1432" s="264" t="s">
        <v>4680</v>
      </c>
      <c r="B1432" s="264" t="s">
        <v>4681</v>
      </c>
      <c r="C1432" s="267"/>
      <c r="D1432" s="264" t="s">
        <v>1947</v>
      </c>
      <c r="E1432" s="264" t="s">
        <v>1948</v>
      </c>
      <c r="F1432" s="264" t="s">
        <v>715</v>
      </c>
      <c r="G1432" s="264" t="s">
        <v>716</v>
      </c>
      <c r="H1432" s="264" t="s">
        <v>640</v>
      </c>
      <c r="I1432" s="264" t="s">
        <v>2164</v>
      </c>
      <c r="J1432" s="264" t="s">
        <v>4682</v>
      </c>
      <c r="K1432" s="264" t="s">
        <v>4683</v>
      </c>
      <c r="L1432" s="264"/>
      <c r="M1432" s="264" t="s">
        <v>4684</v>
      </c>
    </row>
    <row r="1433" spans="1:13" s="146" customFormat="1" ht="11.25" customHeight="1">
      <c r="A1433" s="59" t="s">
        <v>4685</v>
      </c>
      <c r="B1433" s="59" t="s">
        <v>4686</v>
      </c>
      <c r="C1433" s="59">
        <v>3.54</v>
      </c>
      <c r="D1433" s="59" t="s">
        <v>1930</v>
      </c>
      <c r="E1433" s="59" t="s">
        <v>1931</v>
      </c>
      <c r="F1433" s="59" t="s">
        <v>786</v>
      </c>
      <c r="G1433" s="59" t="s">
        <v>787</v>
      </c>
      <c r="H1433" s="59" t="s">
        <v>206</v>
      </c>
      <c r="I1433" s="59" t="s">
        <v>934</v>
      </c>
      <c r="J1433" s="59" t="s">
        <v>1009</v>
      </c>
      <c r="K1433" s="59" t="s">
        <v>4687</v>
      </c>
      <c r="L1433" s="59" t="s">
        <v>691</v>
      </c>
      <c r="M1433" s="59" t="s">
        <v>4688</v>
      </c>
    </row>
    <row r="1434" spans="1:13" s="146" customFormat="1" ht="11.25" customHeight="1">
      <c r="A1434" s="138" t="s">
        <v>4689</v>
      </c>
      <c r="B1434" s="138" t="s">
        <v>4690</v>
      </c>
      <c r="C1434" s="142"/>
      <c r="D1434" s="138" t="s">
        <v>17</v>
      </c>
      <c r="E1434" s="138" t="s">
        <v>275</v>
      </c>
      <c r="F1434" s="138" t="s">
        <v>2929</v>
      </c>
      <c r="G1434" s="138" t="s">
        <v>4657</v>
      </c>
      <c r="H1434" s="138" t="s">
        <v>1334</v>
      </c>
      <c r="I1434" s="138" t="s">
        <v>1335</v>
      </c>
      <c r="J1434" s="138" t="s">
        <v>1625</v>
      </c>
      <c r="K1434" s="138" t="s">
        <v>1626</v>
      </c>
      <c r="L1434" s="138"/>
      <c r="M1434" s="138" t="s">
        <v>4691</v>
      </c>
    </row>
    <row r="1435" spans="1:13" s="146" customFormat="1" ht="11.25" customHeight="1">
      <c r="A1435" s="59" t="s">
        <v>4692</v>
      </c>
      <c r="B1435" s="139" t="s">
        <v>4693</v>
      </c>
      <c r="C1435" s="59">
        <v>0</v>
      </c>
      <c r="D1435" s="59" t="s">
        <v>371</v>
      </c>
      <c r="E1435" s="139" t="s">
        <v>2851</v>
      </c>
      <c r="F1435" s="59"/>
      <c r="G1435" s="139"/>
      <c r="H1435" s="59"/>
      <c r="I1435" s="139"/>
      <c r="J1435" s="59"/>
      <c r="K1435" s="139"/>
      <c r="L1435" s="59"/>
      <c r="M1435" s="59"/>
    </row>
    <row r="1436" spans="1:13" s="146" customFormat="1" ht="11.25" customHeight="1">
      <c r="A1436" s="59" t="s">
        <v>4694</v>
      </c>
      <c r="B1436" s="59" t="s">
        <v>4695</v>
      </c>
      <c r="C1436" s="59"/>
      <c r="D1436" s="59" t="s">
        <v>4696</v>
      </c>
      <c r="E1436" s="59" t="s">
        <v>4697</v>
      </c>
      <c r="F1436" s="59" t="s">
        <v>1153</v>
      </c>
      <c r="G1436" s="59" t="s">
        <v>1154</v>
      </c>
      <c r="H1436" s="59" t="s">
        <v>2667</v>
      </c>
      <c r="I1436" s="59" t="s">
        <v>2668</v>
      </c>
      <c r="J1436" s="59"/>
      <c r="K1436" s="59"/>
      <c r="L1436" s="59"/>
      <c r="M1436" s="59"/>
    </row>
    <row r="1437" spans="1:13" s="146" customFormat="1" ht="11.25" customHeight="1">
      <c r="A1437" s="59" t="s">
        <v>4696</v>
      </c>
      <c r="B1437" s="59" t="s">
        <v>4698</v>
      </c>
      <c r="C1437" s="59"/>
      <c r="D1437" s="59" t="s">
        <v>4699</v>
      </c>
      <c r="E1437" s="59" t="s">
        <v>4700</v>
      </c>
      <c r="F1437" s="59"/>
      <c r="G1437" s="59"/>
      <c r="H1437" s="59"/>
      <c r="I1437" s="59"/>
      <c r="J1437" s="59"/>
      <c r="K1437" s="59"/>
      <c r="L1437" s="59"/>
      <c r="M1437" s="59"/>
    </row>
    <row r="1438" spans="1:13" s="146" customFormat="1" ht="11.25" customHeight="1">
      <c r="A1438" s="264" t="s">
        <v>4701</v>
      </c>
      <c r="B1438" s="265" t="s">
        <v>4702</v>
      </c>
      <c r="C1438" s="267"/>
      <c r="D1438" s="265" t="s">
        <v>1930</v>
      </c>
      <c r="E1438" s="265" t="s">
        <v>4703</v>
      </c>
      <c r="F1438" s="265" t="s">
        <v>17</v>
      </c>
      <c r="G1438" s="265" t="s">
        <v>275</v>
      </c>
      <c r="H1438" s="265" t="s">
        <v>1932</v>
      </c>
      <c r="I1438" s="265" t="s">
        <v>3099</v>
      </c>
      <c r="J1438" s="265" t="s">
        <v>478</v>
      </c>
      <c r="K1438" s="265" t="s">
        <v>479</v>
      </c>
      <c r="L1438" s="265"/>
      <c r="M1438" s="265" t="s">
        <v>2710</v>
      </c>
    </row>
    <row r="1439" spans="1:13" s="146" customFormat="1" ht="11.25" customHeight="1">
      <c r="A1439" s="54" t="s">
        <v>4704</v>
      </c>
      <c r="B1439" s="54" t="s">
        <v>4705</v>
      </c>
      <c r="C1439" s="54">
        <v>18.7</v>
      </c>
      <c r="D1439" s="54" t="s">
        <v>1137</v>
      </c>
      <c r="E1439" s="54" t="s">
        <v>1138</v>
      </c>
      <c r="F1439" s="54" t="s">
        <v>631</v>
      </c>
      <c r="G1439" s="54" t="s">
        <v>714</v>
      </c>
      <c r="H1439" s="54" t="s">
        <v>1088</v>
      </c>
      <c r="I1439" s="54" t="s">
        <v>1089</v>
      </c>
      <c r="J1439" s="54" t="s">
        <v>1250</v>
      </c>
      <c r="K1439" s="54" t="s">
        <v>1251</v>
      </c>
      <c r="L1439" s="54" t="s">
        <v>2192</v>
      </c>
      <c r="M1439" s="54" t="s">
        <v>831</v>
      </c>
    </row>
    <row r="1440" spans="1:13" s="146" customFormat="1" ht="11.25" customHeight="1">
      <c r="A1440" s="59" t="s">
        <v>2226</v>
      </c>
      <c r="B1440" s="59" t="s">
        <v>2498</v>
      </c>
      <c r="C1440" s="59">
        <v>3.5</v>
      </c>
      <c r="D1440" s="59" t="s">
        <v>1246</v>
      </c>
      <c r="E1440" s="59" t="s">
        <v>1613</v>
      </c>
      <c r="F1440" s="59" t="s">
        <v>1088</v>
      </c>
      <c r="G1440" s="59" t="s">
        <v>1089</v>
      </c>
      <c r="H1440" s="59" t="s">
        <v>457</v>
      </c>
      <c r="I1440" s="59" t="s">
        <v>4017</v>
      </c>
      <c r="J1440" s="59"/>
      <c r="K1440" s="59"/>
      <c r="L1440" s="59"/>
      <c r="M1440" s="59"/>
    </row>
    <row r="1441" spans="1:13" s="146" customFormat="1" ht="11.25" customHeight="1">
      <c r="A1441" s="138" t="s">
        <v>4706</v>
      </c>
      <c r="B1441" s="138" t="s">
        <v>4707</v>
      </c>
      <c r="C1441" s="142"/>
      <c r="D1441" s="138" t="s">
        <v>631</v>
      </c>
      <c r="E1441" s="138" t="s">
        <v>714</v>
      </c>
      <c r="F1441" s="138" t="s">
        <v>443</v>
      </c>
      <c r="G1441" s="138" t="s">
        <v>634</v>
      </c>
      <c r="H1441" s="138" t="s">
        <v>4708</v>
      </c>
      <c r="I1441" s="138" t="s">
        <v>4709</v>
      </c>
      <c r="J1441" s="138" t="s">
        <v>455</v>
      </c>
      <c r="K1441" s="138" t="s">
        <v>4710</v>
      </c>
      <c r="L1441" s="138"/>
      <c r="M1441" s="142"/>
    </row>
    <row r="1442" spans="1:13" s="146" customFormat="1" ht="11.25" customHeight="1">
      <c r="A1442" s="59" t="s">
        <v>1663</v>
      </c>
      <c r="B1442" s="59" t="s">
        <v>4711</v>
      </c>
      <c r="C1442" s="59"/>
      <c r="D1442" s="59" t="s">
        <v>469</v>
      </c>
      <c r="E1442" s="59" t="s">
        <v>470</v>
      </c>
      <c r="F1442" s="59"/>
      <c r="G1442" s="59"/>
      <c r="H1442" s="59"/>
      <c r="I1442" s="59"/>
      <c r="J1442" s="59"/>
      <c r="K1442" s="59"/>
      <c r="L1442" s="59"/>
      <c r="M1442" s="59"/>
    </row>
    <row r="1443" spans="1:13" s="146" customFormat="1" ht="11.25" customHeight="1">
      <c r="A1443" s="138" t="s">
        <v>4712</v>
      </c>
      <c r="B1443" s="138" t="s">
        <v>4713</v>
      </c>
      <c r="C1443" s="142"/>
      <c r="D1443" s="138" t="s">
        <v>717</v>
      </c>
      <c r="E1443" s="138" t="s">
        <v>718</v>
      </c>
      <c r="F1443" s="138" t="s">
        <v>715</v>
      </c>
      <c r="G1443" s="138" t="s">
        <v>716</v>
      </c>
      <c r="H1443" s="138" t="s">
        <v>350</v>
      </c>
      <c r="I1443" s="138" t="s">
        <v>714</v>
      </c>
      <c r="J1443" s="138" t="s">
        <v>1442</v>
      </c>
      <c r="K1443" s="138" t="s">
        <v>4492</v>
      </c>
      <c r="L1443" s="138"/>
      <c r="M1443" s="142"/>
    </row>
    <row r="1444" spans="1:13" s="146" customFormat="1" ht="11.25" customHeight="1">
      <c r="A1444" s="138" t="s">
        <v>3925</v>
      </c>
      <c r="B1444" s="141" t="s">
        <v>4714</v>
      </c>
      <c r="C1444" s="142"/>
      <c r="D1444" s="138">
        <v>101209</v>
      </c>
      <c r="E1444" s="138"/>
      <c r="F1444" s="138"/>
      <c r="G1444" s="138"/>
      <c r="H1444" s="138"/>
      <c r="I1444" s="138"/>
      <c r="J1444" s="138"/>
      <c r="K1444" s="138"/>
      <c r="L1444" s="138"/>
      <c r="M1444" s="142"/>
    </row>
    <row r="1445" spans="1:13" s="146" customFormat="1" ht="11.25" customHeight="1">
      <c r="A1445" s="138" t="s">
        <v>4715</v>
      </c>
      <c r="B1445" s="138" t="s">
        <v>4716</v>
      </c>
      <c r="C1445" s="142"/>
      <c r="D1445" s="138" t="s">
        <v>1735</v>
      </c>
      <c r="E1445" s="138" t="s">
        <v>4670</v>
      </c>
      <c r="F1445" s="138" t="s">
        <v>717</v>
      </c>
      <c r="G1445" s="138" t="s">
        <v>2174</v>
      </c>
      <c r="H1445" s="138" t="s">
        <v>1078</v>
      </c>
      <c r="I1445" s="138" t="s">
        <v>2269</v>
      </c>
      <c r="J1445" s="138" t="s">
        <v>446</v>
      </c>
      <c r="K1445" s="138" t="s">
        <v>447</v>
      </c>
      <c r="L1445" s="138"/>
      <c r="M1445" s="142"/>
    </row>
    <row r="1446" spans="1:13" s="146" customFormat="1" ht="11.25" customHeight="1">
      <c r="A1446" s="264" t="s">
        <v>4717</v>
      </c>
      <c r="B1446" s="264" t="s">
        <v>4718</v>
      </c>
      <c r="C1446" s="267"/>
      <c r="D1446" s="264" t="s">
        <v>1735</v>
      </c>
      <c r="E1446" s="264" t="s">
        <v>1736</v>
      </c>
      <c r="F1446" s="264" t="s">
        <v>715</v>
      </c>
      <c r="G1446" s="264" t="s">
        <v>716</v>
      </c>
      <c r="H1446" s="264" t="s">
        <v>1926</v>
      </c>
      <c r="I1446" s="264" t="s">
        <v>1927</v>
      </c>
      <c r="J1446" s="264" t="s">
        <v>1088</v>
      </c>
      <c r="K1446" s="264" t="s">
        <v>1089</v>
      </c>
      <c r="L1446" s="264"/>
      <c r="M1446" s="265" t="s">
        <v>356</v>
      </c>
    </row>
    <row r="1447" spans="1:13" s="146" customFormat="1" ht="11.25" customHeight="1">
      <c r="A1447" s="59" t="s">
        <v>1735</v>
      </c>
      <c r="B1447" s="139" t="s">
        <v>1736</v>
      </c>
      <c r="C1447" s="59">
        <v>14.4</v>
      </c>
      <c r="D1447" s="59" t="s">
        <v>715</v>
      </c>
      <c r="E1447" s="139" t="s">
        <v>716</v>
      </c>
      <c r="F1447" s="59" t="s">
        <v>631</v>
      </c>
      <c r="G1447" s="139" t="s">
        <v>714</v>
      </c>
      <c r="H1447" s="59" t="s">
        <v>1926</v>
      </c>
      <c r="I1447" s="139" t="s">
        <v>1927</v>
      </c>
      <c r="J1447" s="59" t="s">
        <v>1088</v>
      </c>
      <c r="K1447" s="139" t="s">
        <v>1089</v>
      </c>
      <c r="L1447" s="59" t="s">
        <v>1250</v>
      </c>
      <c r="M1447" s="59"/>
    </row>
    <row r="1448" spans="1:13" s="146" customFormat="1" ht="11.25" customHeight="1">
      <c r="A1448" s="138" t="s">
        <v>4719</v>
      </c>
      <c r="B1448" s="138" t="s">
        <v>4720</v>
      </c>
      <c r="C1448" s="142"/>
      <c r="D1448" s="138" t="s">
        <v>1735</v>
      </c>
      <c r="E1448" s="138" t="s">
        <v>4670</v>
      </c>
      <c r="F1448" s="138" t="s">
        <v>1947</v>
      </c>
      <c r="G1448" s="138" t="s">
        <v>1948</v>
      </c>
      <c r="H1448" s="138" t="s">
        <v>715</v>
      </c>
      <c r="I1448" s="138" t="s">
        <v>716</v>
      </c>
      <c r="J1448" s="138" t="s">
        <v>631</v>
      </c>
      <c r="K1448" s="138" t="s">
        <v>714</v>
      </c>
      <c r="L1448" s="138"/>
      <c r="M1448" s="142"/>
    </row>
    <row r="1449" spans="1:13" s="146" customFormat="1" ht="11.25" customHeight="1">
      <c r="A1449" s="264" t="s">
        <v>4721</v>
      </c>
      <c r="B1449" s="265" t="s">
        <v>4722</v>
      </c>
      <c r="C1449" s="267"/>
      <c r="D1449" s="265" t="s">
        <v>1735</v>
      </c>
      <c r="E1449" s="265" t="s">
        <v>1736</v>
      </c>
      <c r="F1449" s="265" t="s">
        <v>1947</v>
      </c>
      <c r="G1449" s="265" t="s">
        <v>1948</v>
      </c>
      <c r="H1449" s="265" t="s">
        <v>715</v>
      </c>
      <c r="I1449" s="265" t="s">
        <v>716</v>
      </c>
      <c r="J1449" s="265" t="s">
        <v>631</v>
      </c>
      <c r="K1449" s="265" t="s">
        <v>714</v>
      </c>
      <c r="L1449" s="265"/>
      <c r="M1449" s="265" t="s">
        <v>2207</v>
      </c>
    </row>
    <row r="1450" spans="1:13" s="146" customFormat="1" ht="11.25" customHeight="1">
      <c r="A1450" s="59" t="s">
        <v>4723</v>
      </c>
      <c r="B1450" s="139" t="s">
        <v>4724</v>
      </c>
      <c r="C1450" s="59">
        <v>28.8</v>
      </c>
      <c r="D1450" s="59" t="s">
        <v>1735</v>
      </c>
      <c r="E1450" s="139" t="s">
        <v>1736</v>
      </c>
      <c r="F1450" s="59" t="s">
        <v>715</v>
      </c>
      <c r="G1450" s="139" t="s">
        <v>716</v>
      </c>
      <c r="H1450" s="59" t="s">
        <v>2838</v>
      </c>
      <c r="I1450" s="139" t="s">
        <v>2839</v>
      </c>
      <c r="J1450" s="59" t="s">
        <v>640</v>
      </c>
      <c r="K1450" s="139" t="s">
        <v>2164</v>
      </c>
      <c r="L1450" s="59" t="s">
        <v>1088</v>
      </c>
      <c r="M1450" s="59"/>
    </row>
    <row r="1451" spans="1:13" s="146" customFormat="1" ht="11.25" customHeight="1">
      <c r="A1451" s="59" t="s">
        <v>4516</v>
      </c>
      <c r="B1451" s="139" t="s">
        <v>4725</v>
      </c>
      <c r="C1451" s="59"/>
      <c r="D1451" s="59" t="s">
        <v>1860</v>
      </c>
      <c r="E1451" s="139" t="s">
        <v>1861</v>
      </c>
      <c r="F1451" s="59"/>
      <c r="G1451" s="139"/>
      <c r="H1451" s="59"/>
      <c r="I1451" s="139"/>
      <c r="J1451" s="59"/>
      <c r="K1451" s="139"/>
      <c r="L1451" s="59"/>
      <c r="M1451" s="59"/>
    </row>
    <row r="1452" spans="1:13" s="146" customFormat="1" ht="11.25" customHeight="1">
      <c r="A1452" s="59" t="s">
        <v>4726</v>
      </c>
      <c r="B1452" s="139" t="s">
        <v>4727</v>
      </c>
      <c r="C1452" s="59"/>
      <c r="D1452" s="59">
        <v>112211</v>
      </c>
      <c r="E1452" s="139"/>
      <c r="F1452" s="59"/>
      <c r="G1452" s="139"/>
      <c r="H1452" s="59"/>
      <c r="I1452" s="139"/>
      <c r="J1452" s="59"/>
      <c r="K1452" s="139"/>
      <c r="L1452" s="59"/>
      <c r="M1452" s="59"/>
    </row>
    <row r="1453" spans="1:13" s="146" customFormat="1" ht="11.25" customHeight="1">
      <c r="A1453" s="264" t="s">
        <v>4728</v>
      </c>
      <c r="B1453" s="265" t="s">
        <v>4729</v>
      </c>
      <c r="C1453" s="267"/>
      <c r="D1453" s="265" t="s">
        <v>1930</v>
      </c>
      <c r="E1453" s="265" t="s">
        <v>1931</v>
      </c>
      <c r="F1453" s="265" t="s">
        <v>545</v>
      </c>
      <c r="G1453" s="265" t="s">
        <v>546</v>
      </c>
      <c r="H1453" s="265" t="s">
        <v>2929</v>
      </c>
      <c r="I1453" s="265" t="s">
        <v>4657</v>
      </c>
      <c r="J1453" s="264" t="s">
        <v>1334</v>
      </c>
      <c r="K1453" s="264" t="s">
        <v>1650</v>
      </c>
      <c r="L1453" s="264"/>
      <c r="M1453" s="264" t="s">
        <v>1850</v>
      </c>
    </row>
    <row r="1454" spans="1:13" s="146" customFormat="1" ht="11.25" customHeight="1">
      <c r="A1454" s="59" t="s">
        <v>4730</v>
      </c>
      <c r="B1454" s="59" t="s">
        <v>4731</v>
      </c>
      <c r="C1454" s="59"/>
      <c r="D1454" s="59" t="s">
        <v>1735</v>
      </c>
      <c r="E1454" s="59" t="s">
        <v>4670</v>
      </c>
      <c r="F1454" s="59" t="s">
        <v>2273</v>
      </c>
      <c r="G1454" s="59" t="s">
        <v>2274</v>
      </c>
      <c r="H1454" s="59" t="s">
        <v>3206</v>
      </c>
      <c r="I1454" s="59" t="s">
        <v>4732</v>
      </c>
      <c r="J1454" s="59" t="s">
        <v>443</v>
      </c>
      <c r="K1454" s="59" t="s">
        <v>634</v>
      </c>
      <c r="L1454" s="59"/>
      <c r="M1454" s="59"/>
    </row>
    <row r="1455" spans="1:13" s="146" customFormat="1" ht="11.25" customHeight="1">
      <c r="A1455" s="264" t="s">
        <v>4733</v>
      </c>
      <c r="B1455" s="265" t="s">
        <v>4734</v>
      </c>
      <c r="C1455" s="267">
        <v>2.06</v>
      </c>
      <c r="D1455" s="265" t="s">
        <v>1930</v>
      </c>
      <c r="E1455" s="265" t="s">
        <v>1931</v>
      </c>
      <c r="F1455" s="265" t="s">
        <v>286</v>
      </c>
      <c r="G1455" s="265" t="s">
        <v>688</v>
      </c>
      <c r="H1455" s="265" t="s">
        <v>850</v>
      </c>
      <c r="I1455" s="265" t="s">
        <v>851</v>
      </c>
      <c r="J1455" s="265" t="s">
        <v>350</v>
      </c>
      <c r="K1455" s="265" t="s">
        <v>351</v>
      </c>
      <c r="L1455" s="265"/>
      <c r="M1455" s="265" t="s">
        <v>1643</v>
      </c>
    </row>
    <row r="1456" spans="1:13" s="146" customFormat="1" ht="11.25" customHeight="1">
      <c r="A1456" s="59" t="s">
        <v>4735</v>
      </c>
      <c r="B1456" s="59" t="s">
        <v>4736</v>
      </c>
      <c r="C1456" s="59"/>
      <c r="D1456" s="59" t="s">
        <v>17</v>
      </c>
      <c r="E1456" s="59" t="s">
        <v>1158</v>
      </c>
      <c r="F1456" s="59" t="s">
        <v>378</v>
      </c>
      <c r="G1456" s="59" t="s">
        <v>379</v>
      </c>
      <c r="H1456" s="59" t="s">
        <v>503</v>
      </c>
      <c r="I1456" s="59" t="s">
        <v>504</v>
      </c>
      <c r="J1456" s="59" t="s">
        <v>397</v>
      </c>
      <c r="K1456" s="59" t="s">
        <v>646</v>
      </c>
      <c r="L1456" s="59" t="s">
        <v>1164</v>
      </c>
      <c r="M1456" s="59"/>
    </row>
    <row r="1457" spans="1:13" s="146" customFormat="1" ht="11.25" customHeight="1">
      <c r="A1457" s="138" t="s">
        <v>4737</v>
      </c>
      <c r="B1457" s="138" t="s">
        <v>4738</v>
      </c>
      <c r="C1457" s="142"/>
      <c r="D1457" s="138" t="s">
        <v>1735</v>
      </c>
      <c r="E1457" s="138" t="s">
        <v>4670</v>
      </c>
      <c r="F1457" s="138" t="s">
        <v>1137</v>
      </c>
      <c r="G1457" s="138" t="s">
        <v>1138</v>
      </c>
      <c r="H1457" s="138" t="s">
        <v>715</v>
      </c>
      <c r="I1457" s="138" t="s">
        <v>716</v>
      </c>
      <c r="J1457" s="138" t="s">
        <v>631</v>
      </c>
      <c r="K1457" s="138" t="s">
        <v>714</v>
      </c>
      <c r="L1457" s="138"/>
      <c r="M1457" s="142"/>
    </row>
    <row r="1458" spans="1:13" s="146" customFormat="1" ht="11.25" customHeight="1">
      <c r="A1458" s="264" t="s">
        <v>4739</v>
      </c>
      <c r="B1458" s="265" t="s">
        <v>4740</v>
      </c>
      <c r="C1458" s="267">
        <v>12.79</v>
      </c>
      <c r="D1458" s="265" t="s">
        <v>2182</v>
      </c>
      <c r="E1458" s="265" t="s">
        <v>4741</v>
      </c>
      <c r="F1458" s="265" t="s">
        <v>1735</v>
      </c>
      <c r="G1458" s="265" t="s">
        <v>4670</v>
      </c>
      <c r="H1458" s="265" t="s">
        <v>1137</v>
      </c>
      <c r="I1458" s="265" t="s">
        <v>1138</v>
      </c>
      <c r="J1458" s="265" t="s">
        <v>715</v>
      </c>
      <c r="K1458" s="265" t="s">
        <v>716</v>
      </c>
      <c r="L1458" s="265"/>
      <c r="M1458" s="265" t="s">
        <v>1643</v>
      </c>
    </row>
    <row r="1459" spans="1:13" s="146" customFormat="1" ht="11.25" customHeight="1">
      <c r="A1459" s="59" t="s">
        <v>4742</v>
      </c>
      <c r="B1459" s="139" t="s">
        <v>4743</v>
      </c>
      <c r="C1459" s="59"/>
      <c r="D1459" s="59" t="s">
        <v>1321</v>
      </c>
      <c r="E1459" s="139" t="s">
        <v>1322</v>
      </c>
      <c r="F1459" s="59"/>
      <c r="G1459" s="139"/>
      <c r="H1459" s="59"/>
      <c r="I1459" s="139"/>
      <c r="J1459" s="59"/>
      <c r="K1459" s="139"/>
      <c r="L1459" s="59"/>
      <c r="M1459" s="59"/>
    </row>
    <row r="1460" spans="1:13" s="146" customFormat="1" ht="11.25" customHeight="1">
      <c r="A1460" s="59" t="s">
        <v>4323</v>
      </c>
      <c r="B1460" s="59" t="s">
        <v>4744</v>
      </c>
      <c r="C1460" s="59"/>
      <c r="D1460" s="59" t="s">
        <v>4555</v>
      </c>
      <c r="E1460" s="59" t="s">
        <v>4556</v>
      </c>
      <c r="F1460" s="59" t="s">
        <v>715</v>
      </c>
      <c r="G1460" s="59" t="s">
        <v>716</v>
      </c>
      <c r="H1460" s="59" t="s">
        <v>443</v>
      </c>
      <c r="I1460" s="59" t="s">
        <v>634</v>
      </c>
      <c r="J1460" s="59" t="s">
        <v>1088</v>
      </c>
      <c r="K1460" s="59" t="s">
        <v>1089</v>
      </c>
      <c r="L1460" s="59" t="s">
        <v>636</v>
      </c>
      <c r="M1460" s="59"/>
    </row>
    <row r="1461" spans="1:13" s="146" customFormat="1" ht="11.25" customHeight="1">
      <c r="A1461" s="138" t="s">
        <v>4745</v>
      </c>
      <c r="B1461" s="138" t="s">
        <v>4746</v>
      </c>
      <c r="C1461" s="142"/>
      <c r="D1461" s="138" t="s">
        <v>378</v>
      </c>
      <c r="E1461" s="138" t="s">
        <v>1020</v>
      </c>
      <c r="F1461" s="138" t="s">
        <v>852</v>
      </c>
      <c r="G1461" s="138" t="s">
        <v>853</v>
      </c>
      <c r="H1461" s="138" t="s">
        <v>397</v>
      </c>
      <c r="I1461" s="138" t="s">
        <v>549</v>
      </c>
      <c r="J1461" s="138" t="s">
        <v>4373</v>
      </c>
      <c r="K1461" s="138" t="s">
        <v>4374</v>
      </c>
      <c r="L1461" s="138"/>
      <c r="M1461" s="138" t="s">
        <v>4747</v>
      </c>
    </row>
    <row r="1462" spans="1:13" s="293" customFormat="1" ht="11.25" customHeight="1">
      <c r="A1462" s="264" t="s">
        <v>4748</v>
      </c>
      <c r="B1462" s="265" t="s">
        <v>4749</v>
      </c>
      <c r="C1462" s="267">
        <v>2.8</v>
      </c>
      <c r="D1462" s="265" t="s">
        <v>378</v>
      </c>
      <c r="E1462" s="265" t="s">
        <v>379</v>
      </c>
      <c r="F1462" s="265" t="s">
        <v>786</v>
      </c>
      <c r="G1462" s="265" t="s">
        <v>3114</v>
      </c>
      <c r="H1462" s="265" t="s">
        <v>695</v>
      </c>
      <c r="I1462" s="265" t="s">
        <v>884</v>
      </c>
      <c r="J1462" s="265" t="s">
        <v>503</v>
      </c>
      <c r="K1462" s="265" t="s">
        <v>4351</v>
      </c>
      <c r="L1462" s="265"/>
      <c r="M1462" s="265" t="s">
        <v>4750</v>
      </c>
    </row>
    <row r="1463" spans="1:13" s="146" customFormat="1" ht="11.25" customHeight="1">
      <c r="A1463" s="59" t="s">
        <v>2393</v>
      </c>
      <c r="B1463" s="59" t="s">
        <v>4751</v>
      </c>
      <c r="C1463" s="59"/>
      <c r="D1463" s="59" t="s">
        <v>3472</v>
      </c>
      <c r="E1463" s="59" t="s">
        <v>4752</v>
      </c>
      <c r="F1463" s="59"/>
      <c r="G1463" s="59"/>
      <c r="H1463" s="59"/>
      <c r="I1463" s="59"/>
      <c r="J1463" s="59"/>
      <c r="K1463" s="59"/>
      <c r="L1463" s="59"/>
      <c r="M1463" s="59"/>
    </row>
    <row r="1464" spans="1:13" s="146" customFormat="1" ht="11.25" customHeight="1">
      <c r="A1464" s="59" t="s">
        <v>4753</v>
      </c>
      <c r="B1464" s="139" t="s">
        <v>4754</v>
      </c>
      <c r="C1464" s="59">
        <v>10.7</v>
      </c>
      <c r="D1464" s="59" t="s">
        <v>1557</v>
      </c>
      <c r="E1464" s="139" t="s">
        <v>1558</v>
      </c>
      <c r="F1464" s="59" t="s">
        <v>4504</v>
      </c>
      <c r="G1464" s="139" t="s">
        <v>4755</v>
      </c>
      <c r="H1464" s="59" t="s">
        <v>19</v>
      </c>
      <c r="I1464" s="139" t="s">
        <v>2299</v>
      </c>
      <c r="J1464" s="59" t="s">
        <v>350</v>
      </c>
      <c r="K1464" s="139" t="s">
        <v>4756</v>
      </c>
      <c r="L1464" s="59"/>
      <c r="M1464" s="59"/>
    </row>
    <row r="1465" spans="1:13" s="146" customFormat="1" ht="11.25" customHeight="1">
      <c r="A1465" s="59" t="s">
        <v>4757</v>
      </c>
      <c r="B1465" s="139" t="s">
        <v>4758</v>
      </c>
      <c r="C1465" s="59">
        <v>0</v>
      </c>
      <c r="D1465" s="59" t="s">
        <v>17</v>
      </c>
      <c r="E1465" s="139" t="s">
        <v>1227</v>
      </c>
      <c r="F1465" s="59" t="s">
        <v>483</v>
      </c>
      <c r="G1465" s="139" t="s">
        <v>484</v>
      </c>
      <c r="H1465" s="59" t="s">
        <v>675</v>
      </c>
      <c r="I1465" s="139" t="s">
        <v>4759</v>
      </c>
      <c r="J1465" s="59" t="s">
        <v>338</v>
      </c>
      <c r="K1465" s="139" t="s">
        <v>339</v>
      </c>
      <c r="L1465" s="59" t="s">
        <v>1238</v>
      </c>
      <c r="M1465" s="59" t="s">
        <v>896</v>
      </c>
    </row>
    <row r="1466" spans="1:13" s="146" customFormat="1" ht="11.25" customHeight="1">
      <c r="A1466" s="138" t="s">
        <v>4760</v>
      </c>
      <c r="B1466" s="138" t="s">
        <v>4761</v>
      </c>
      <c r="C1466" s="142"/>
      <c r="D1466" s="138" t="s">
        <v>736</v>
      </c>
      <c r="E1466" s="138" t="s">
        <v>573</v>
      </c>
      <c r="F1466" s="138" t="s">
        <v>17</v>
      </c>
      <c r="G1466" s="138" t="s">
        <v>1195</v>
      </c>
      <c r="H1466" s="138" t="s">
        <v>483</v>
      </c>
      <c r="I1466" s="138" t="s">
        <v>484</v>
      </c>
      <c r="J1466" s="138" t="s">
        <v>286</v>
      </c>
      <c r="K1466" s="138" t="s">
        <v>287</v>
      </c>
      <c r="L1466" s="138"/>
      <c r="M1466" s="138" t="s">
        <v>3400</v>
      </c>
    </row>
    <row r="1467" spans="1:13" s="146" customFormat="1" ht="11.25" customHeight="1">
      <c r="A1467" s="59" t="s">
        <v>2537</v>
      </c>
      <c r="B1467" s="59" t="s">
        <v>3920</v>
      </c>
      <c r="C1467" s="59"/>
      <c r="D1467" s="59" t="s">
        <v>3921</v>
      </c>
      <c r="E1467" s="59" t="s">
        <v>3922</v>
      </c>
      <c r="F1467" s="59" t="s">
        <v>4200</v>
      </c>
      <c r="G1467" s="59" t="s">
        <v>4201</v>
      </c>
      <c r="H1467" s="59" t="s">
        <v>3560</v>
      </c>
      <c r="I1467" s="59" t="s">
        <v>3561</v>
      </c>
      <c r="J1467" s="59"/>
      <c r="K1467" s="59"/>
      <c r="L1467" s="59"/>
      <c r="M1467" s="59"/>
    </row>
    <row r="1468" spans="1:13" s="146" customFormat="1" ht="11.25" customHeight="1">
      <c r="A1468" s="59" t="s">
        <v>4762</v>
      </c>
      <c r="B1468" s="139" t="s">
        <v>4763</v>
      </c>
      <c r="C1468" s="59">
        <v>4.93</v>
      </c>
      <c r="D1468" s="59" t="s">
        <v>16</v>
      </c>
      <c r="E1468" s="139" t="s">
        <v>1667</v>
      </c>
      <c r="F1468" s="59" t="s">
        <v>286</v>
      </c>
      <c r="G1468" s="139" t="s">
        <v>287</v>
      </c>
      <c r="H1468" s="59" t="s">
        <v>547</v>
      </c>
      <c r="I1468" s="139" t="s">
        <v>548</v>
      </c>
      <c r="J1468" s="59" t="s">
        <v>680</v>
      </c>
      <c r="K1468" s="139" t="s">
        <v>2359</v>
      </c>
      <c r="L1468" s="59"/>
      <c r="M1468" s="59" t="s">
        <v>2231</v>
      </c>
    </row>
    <row r="1469" spans="1:13" s="146" customFormat="1" ht="11.25" customHeight="1">
      <c r="A1469" s="59" t="s">
        <v>3916</v>
      </c>
      <c r="B1469" s="59" t="s">
        <v>3917</v>
      </c>
      <c r="C1469" s="59"/>
      <c r="D1469" s="59">
        <v>11041701</v>
      </c>
      <c r="E1469" s="59" t="s">
        <v>2702</v>
      </c>
      <c r="F1469" s="59"/>
      <c r="G1469" s="59"/>
      <c r="H1469" s="59"/>
      <c r="I1469" s="59"/>
      <c r="J1469" s="59"/>
      <c r="K1469" s="59"/>
      <c r="L1469" s="59"/>
      <c r="M1469" s="59"/>
    </row>
    <row r="1470" spans="1:13" s="146" customFormat="1" ht="11.25" customHeight="1">
      <c r="A1470" s="59" t="s">
        <v>1238</v>
      </c>
      <c r="B1470" s="139" t="s">
        <v>4764</v>
      </c>
      <c r="C1470" s="59">
        <v>0</v>
      </c>
      <c r="D1470" s="59" t="s">
        <v>708</v>
      </c>
      <c r="E1470" s="139" t="s">
        <v>709</v>
      </c>
      <c r="F1470" s="59" t="s">
        <v>4153</v>
      </c>
      <c r="G1470" s="139" t="s">
        <v>4154</v>
      </c>
      <c r="H1470" s="59" t="s">
        <v>2849</v>
      </c>
      <c r="I1470" s="139" t="s">
        <v>2850</v>
      </c>
      <c r="J1470" s="59" t="s">
        <v>4765</v>
      </c>
      <c r="K1470" s="139" t="s">
        <v>4766</v>
      </c>
      <c r="L1470" s="59"/>
      <c r="M1470" s="59"/>
    </row>
    <row r="1471" spans="1:13" s="146" customFormat="1" ht="11.25" customHeight="1">
      <c r="A1471" s="59" t="s">
        <v>4767</v>
      </c>
      <c r="B1471" s="139" t="s">
        <v>4768</v>
      </c>
      <c r="C1471" s="59">
        <v>2.1</v>
      </c>
      <c r="D1471" s="59" t="s">
        <v>338</v>
      </c>
      <c r="E1471" s="139" t="s">
        <v>339</v>
      </c>
      <c r="F1471" s="59" t="s">
        <v>206</v>
      </c>
      <c r="G1471" s="139" t="s">
        <v>407</v>
      </c>
      <c r="H1471" s="59" t="s">
        <v>196</v>
      </c>
      <c r="I1471" s="139" t="s">
        <v>408</v>
      </c>
      <c r="J1471" s="59" t="s">
        <v>409</v>
      </c>
      <c r="K1471" s="139" t="s">
        <v>410</v>
      </c>
      <c r="L1471" s="59" t="s">
        <v>4769</v>
      </c>
      <c r="M1471" s="59" t="s">
        <v>1574</v>
      </c>
    </row>
    <row r="1472" spans="1:13" s="146" customFormat="1" ht="11.25" customHeight="1">
      <c r="A1472" s="59" t="s">
        <v>4770</v>
      </c>
      <c r="B1472" s="139" t="s">
        <v>4771</v>
      </c>
      <c r="C1472" s="59"/>
      <c r="D1472" s="59" t="s">
        <v>1930</v>
      </c>
      <c r="E1472" s="139" t="s">
        <v>1931</v>
      </c>
      <c r="F1472" s="59" t="s">
        <v>2182</v>
      </c>
      <c r="G1472" s="139" t="s">
        <v>2183</v>
      </c>
      <c r="H1472" s="59" t="s">
        <v>2135</v>
      </c>
      <c r="I1472" s="139" t="s">
        <v>2933</v>
      </c>
      <c r="J1472" s="59" t="s">
        <v>286</v>
      </c>
      <c r="K1472" s="139" t="s">
        <v>287</v>
      </c>
      <c r="L1472" s="59" t="s">
        <v>691</v>
      </c>
      <c r="M1472" s="59"/>
    </row>
    <row r="1473" spans="1:13" s="146" customFormat="1" ht="11.25" customHeight="1">
      <c r="A1473" s="59" t="s">
        <v>4772</v>
      </c>
      <c r="B1473" s="139" t="s">
        <v>4773</v>
      </c>
      <c r="C1473" s="59"/>
      <c r="D1473" s="59" t="s">
        <v>1755</v>
      </c>
      <c r="E1473" s="139" t="s">
        <v>4774</v>
      </c>
      <c r="F1473" s="59" t="s">
        <v>1755</v>
      </c>
      <c r="G1473" s="139" t="s">
        <v>4774</v>
      </c>
      <c r="H1473" s="59" t="s">
        <v>3516</v>
      </c>
      <c r="I1473" s="139" t="s">
        <v>4775</v>
      </c>
      <c r="J1473" s="59" t="s">
        <v>4776</v>
      </c>
      <c r="K1473" s="139" t="s">
        <v>4777</v>
      </c>
      <c r="L1473" s="59"/>
      <c r="M1473" s="59"/>
    </row>
    <row r="1474" spans="1:13" s="146" customFormat="1" ht="11.25" customHeight="1">
      <c r="A1474" s="59" t="s">
        <v>4778</v>
      </c>
      <c r="B1474" s="139" t="s">
        <v>4779</v>
      </c>
      <c r="C1474" s="59"/>
      <c r="D1474" s="59" t="s">
        <v>1584</v>
      </c>
      <c r="E1474" s="139" t="s">
        <v>1585</v>
      </c>
      <c r="F1474" s="59"/>
      <c r="G1474" s="139"/>
      <c r="H1474" s="59"/>
      <c r="I1474" s="139"/>
      <c r="J1474" s="59"/>
      <c r="K1474" s="139"/>
      <c r="L1474" s="59"/>
      <c r="M1474" s="59"/>
    </row>
    <row r="1475" spans="1:13" s="146" customFormat="1" ht="11.25" customHeight="1">
      <c r="A1475" s="59" t="s">
        <v>4780</v>
      </c>
      <c r="B1475" s="139" t="s">
        <v>4781</v>
      </c>
      <c r="C1475" s="59"/>
      <c r="D1475" s="59">
        <v>10037</v>
      </c>
      <c r="E1475" s="139"/>
      <c r="F1475" s="59"/>
      <c r="G1475" s="139"/>
      <c r="H1475" s="59"/>
      <c r="I1475" s="139"/>
      <c r="J1475" s="59"/>
      <c r="K1475" s="139"/>
      <c r="L1475" s="59"/>
      <c r="M1475" s="59"/>
    </row>
    <row r="1476" spans="1:13" s="146" customFormat="1" ht="11.25" customHeight="1">
      <c r="A1476" s="138" t="s">
        <v>4782</v>
      </c>
      <c r="B1476" s="142" t="s">
        <v>4783</v>
      </c>
      <c r="C1476" s="142">
        <v>0</v>
      </c>
      <c r="D1476" s="138" t="s">
        <v>4780</v>
      </c>
      <c r="E1476" s="138" t="s">
        <v>4781</v>
      </c>
      <c r="F1476" s="142"/>
      <c r="G1476" s="142"/>
      <c r="H1476" s="142"/>
      <c r="I1476" s="142"/>
      <c r="J1476" s="142"/>
      <c r="K1476" s="142"/>
      <c r="L1476" s="142"/>
      <c r="M1476" s="142"/>
    </row>
    <row r="1477" spans="1:13" s="146" customFormat="1" ht="11.25" customHeight="1">
      <c r="A1477" s="138" t="s">
        <v>4699</v>
      </c>
      <c r="B1477" s="141" t="s">
        <v>4700</v>
      </c>
      <c r="C1477" s="142"/>
      <c r="D1477" s="141" t="s">
        <v>599</v>
      </c>
      <c r="E1477" s="141" t="s">
        <v>4784</v>
      </c>
      <c r="F1477" s="142"/>
      <c r="G1477" s="142"/>
      <c r="H1477" s="142"/>
      <c r="I1477" s="142"/>
      <c r="J1477" s="142"/>
      <c r="K1477" s="142"/>
      <c r="L1477" s="142"/>
      <c r="M1477" s="142"/>
    </row>
    <row r="1478" spans="1:13" s="146" customFormat="1" ht="11.25" customHeight="1">
      <c r="A1478" s="138" t="s">
        <v>4785</v>
      </c>
      <c r="B1478" s="138" t="s">
        <v>4786</v>
      </c>
      <c r="C1478" s="142"/>
      <c r="D1478" s="138" t="s">
        <v>17</v>
      </c>
      <c r="E1478" s="138" t="s">
        <v>1227</v>
      </c>
      <c r="F1478" s="138" t="s">
        <v>483</v>
      </c>
      <c r="G1478" s="138" t="s">
        <v>484</v>
      </c>
      <c r="H1478" s="138" t="s">
        <v>348</v>
      </c>
      <c r="I1478" s="138" t="s">
        <v>1146</v>
      </c>
      <c r="J1478" s="138" t="s">
        <v>2490</v>
      </c>
      <c r="K1478" s="138" t="s">
        <v>2491</v>
      </c>
      <c r="L1478" s="138"/>
      <c r="M1478" s="138" t="s">
        <v>356</v>
      </c>
    </row>
    <row r="1479" spans="1:13" s="146" customFormat="1" ht="11.25" customHeight="1">
      <c r="A1479" s="59" t="s">
        <v>4787</v>
      </c>
      <c r="B1479" s="139" t="s">
        <v>4788</v>
      </c>
      <c r="C1479" s="59">
        <v>0.8</v>
      </c>
      <c r="D1479" s="59" t="s">
        <v>19</v>
      </c>
      <c r="E1479" s="139" t="s">
        <v>1706</v>
      </c>
      <c r="F1479" s="59" t="s">
        <v>441</v>
      </c>
      <c r="G1479" s="139" t="s">
        <v>442</v>
      </c>
      <c r="H1479" s="59" t="s">
        <v>338</v>
      </c>
      <c r="I1479" s="139" t="s">
        <v>339</v>
      </c>
      <c r="J1479" s="59" t="s">
        <v>781</v>
      </c>
      <c r="K1479" s="139" t="s">
        <v>4789</v>
      </c>
      <c r="L1479" s="59"/>
      <c r="M1479" s="59"/>
    </row>
    <row r="1480" spans="1:13" s="287" customFormat="1" ht="11.25" customHeight="1">
      <c r="A1480" s="59" t="s">
        <v>4115</v>
      </c>
      <c r="B1480" s="139" t="s">
        <v>4790</v>
      </c>
      <c r="C1480" s="59"/>
      <c r="D1480" s="59" t="s">
        <v>2777</v>
      </c>
      <c r="E1480" s="139" t="s">
        <v>2778</v>
      </c>
      <c r="F1480" s="59"/>
      <c r="G1480" s="139"/>
      <c r="H1480" s="59"/>
      <c r="I1480" s="139"/>
      <c r="J1480" s="59"/>
      <c r="K1480" s="139"/>
      <c r="L1480" s="59"/>
      <c r="M1480" s="59"/>
    </row>
    <row r="1481" spans="1:13" s="146" customFormat="1" ht="11.25" customHeight="1">
      <c r="A1481" s="264" t="s">
        <v>4791</v>
      </c>
      <c r="B1481" s="265" t="s">
        <v>4792</v>
      </c>
      <c r="C1481" s="267"/>
      <c r="D1481" s="265" t="s">
        <v>545</v>
      </c>
      <c r="E1481" s="265" t="s">
        <v>546</v>
      </c>
      <c r="F1481" s="265" t="s">
        <v>17</v>
      </c>
      <c r="G1481" s="265" t="s">
        <v>275</v>
      </c>
      <c r="H1481" s="265" t="s">
        <v>483</v>
      </c>
      <c r="I1481" s="265" t="s">
        <v>484</v>
      </c>
      <c r="J1481" s="265" t="s">
        <v>286</v>
      </c>
      <c r="K1481" s="265" t="s">
        <v>287</v>
      </c>
      <c r="L1481" s="265"/>
      <c r="M1481" s="265" t="s">
        <v>2905</v>
      </c>
    </row>
    <row r="1482" spans="1:13" s="146" customFormat="1" ht="11.25" customHeight="1">
      <c r="A1482" s="59" t="s">
        <v>2955</v>
      </c>
      <c r="B1482" s="139" t="s">
        <v>4652</v>
      </c>
      <c r="C1482" s="59">
        <v>8.5</v>
      </c>
      <c r="D1482" s="59" t="s">
        <v>1086</v>
      </c>
      <c r="E1482" s="139" t="s">
        <v>1087</v>
      </c>
      <c r="F1482" s="59" t="s">
        <v>1125</v>
      </c>
      <c r="G1482" s="139" t="s">
        <v>1126</v>
      </c>
      <c r="H1482" s="59" t="s">
        <v>433</v>
      </c>
      <c r="I1482" s="139" t="s">
        <v>434</v>
      </c>
      <c r="J1482" s="59" t="s">
        <v>691</v>
      </c>
      <c r="K1482" s="139"/>
      <c r="L1482" s="59" t="s">
        <v>691</v>
      </c>
      <c r="M1482" s="59"/>
    </row>
    <row r="1483" spans="1:13" s="146" customFormat="1" ht="11.25" customHeight="1">
      <c r="A1483" s="264" t="s">
        <v>4793</v>
      </c>
      <c r="B1483" s="265" t="s">
        <v>4794</v>
      </c>
      <c r="C1483" s="267"/>
      <c r="D1483" s="265" t="s">
        <v>1192</v>
      </c>
      <c r="E1483" s="265" t="s">
        <v>1695</v>
      </c>
      <c r="F1483" s="265" t="s">
        <v>545</v>
      </c>
      <c r="G1483" s="265" t="s">
        <v>546</v>
      </c>
      <c r="H1483" s="265" t="s">
        <v>17</v>
      </c>
      <c r="I1483" s="265" t="s">
        <v>275</v>
      </c>
      <c r="J1483" s="265" t="s">
        <v>288</v>
      </c>
      <c r="K1483" s="265" t="s">
        <v>382</v>
      </c>
      <c r="L1483" s="265" t="s">
        <v>1629</v>
      </c>
      <c r="M1483" s="265" t="s">
        <v>2905</v>
      </c>
    </row>
    <row r="1484" spans="1:13" s="146" customFormat="1" ht="11.25" customHeight="1">
      <c r="A1484" s="264" t="s">
        <v>4795</v>
      </c>
      <c r="B1484" s="265" t="s">
        <v>4796</v>
      </c>
      <c r="C1484" s="267"/>
      <c r="D1484" s="265" t="s">
        <v>1700</v>
      </c>
      <c r="E1484" s="265" t="s">
        <v>1705</v>
      </c>
      <c r="F1484" s="265" t="s">
        <v>378</v>
      </c>
      <c r="G1484" s="265" t="s">
        <v>379</v>
      </c>
      <c r="H1484" s="265" t="s">
        <v>736</v>
      </c>
      <c r="I1484" s="265" t="s">
        <v>785</v>
      </c>
      <c r="J1484" s="265" t="s">
        <v>3879</v>
      </c>
      <c r="K1484" s="265" t="s">
        <v>3880</v>
      </c>
      <c r="L1484" s="265"/>
      <c r="M1484" s="265" t="s">
        <v>2905</v>
      </c>
    </row>
    <row r="1485" spans="1:13" s="146" customFormat="1" ht="11.25" customHeight="1">
      <c r="A1485" s="59" t="s">
        <v>496</v>
      </c>
      <c r="B1485" s="139" t="s">
        <v>1816</v>
      </c>
      <c r="C1485" s="59">
        <v>15.6</v>
      </c>
      <c r="D1485" s="59" t="s">
        <v>1238</v>
      </c>
      <c r="E1485" s="139" t="s">
        <v>4764</v>
      </c>
      <c r="F1485" s="59" t="s">
        <v>708</v>
      </c>
      <c r="G1485" s="139" t="s">
        <v>709</v>
      </c>
      <c r="H1485" s="59" t="s">
        <v>367</v>
      </c>
      <c r="I1485" s="139" t="s">
        <v>368</v>
      </c>
      <c r="J1485" s="59" t="s">
        <v>3003</v>
      </c>
      <c r="K1485" s="139" t="s">
        <v>3004</v>
      </c>
      <c r="L1485" s="59" t="s">
        <v>601</v>
      </c>
      <c r="M1485" s="59"/>
    </row>
    <row r="1486" spans="1:13" s="403" customFormat="1" ht="11.25" customHeight="1">
      <c r="A1486" s="138" t="s">
        <v>4797</v>
      </c>
      <c r="B1486" s="138" t="s">
        <v>4798</v>
      </c>
      <c r="C1486" s="142"/>
      <c r="D1486" s="138" t="s">
        <v>1714</v>
      </c>
      <c r="E1486" s="138" t="s">
        <v>1715</v>
      </c>
      <c r="F1486" s="141" t="s">
        <v>790</v>
      </c>
      <c r="G1486" s="138" t="s">
        <v>1943</v>
      </c>
      <c r="H1486" s="138" t="s">
        <v>1868</v>
      </c>
      <c r="I1486" s="138" t="s">
        <v>1896</v>
      </c>
      <c r="J1486" s="141" t="s">
        <v>1623</v>
      </c>
      <c r="K1486" s="138" t="s">
        <v>1712</v>
      </c>
      <c r="L1486" s="138"/>
      <c r="M1486" s="142"/>
    </row>
    <row r="1487" spans="1:13" s="146" customFormat="1" ht="11.25" customHeight="1">
      <c r="A1487" s="59" t="s">
        <v>3757</v>
      </c>
      <c r="B1487" s="139" t="s">
        <v>3758</v>
      </c>
      <c r="C1487" s="59"/>
      <c r="D1487" s="59" t="s">
        <v>3979</v>
      </c>
      <c r="E1487" s="139" t="s">
        <v>3980</v>
      </c>
      <c r="F1487" s="59"/>
      <c r="G1487" s="139"/>
      <c r="H1487" s="59"/>
      <c r="I1487" s="139"/>
      <c r="J1487" s="59"/>
      <c r="K1487" s="139"/>
      <c r="L1487" s="59"/>
      <c r="M1487" s="59"/>
    </row>
    <row r="1488" spans="1:13" s="146" customFormat="1" ht="11.25" customHeight="1">
      <c r="A1488" s="59" t="s">
        <v>1437</v>
      </c>
      <c r="B1488" s="59" t="s">
        <v>3327</v>
      </c>
      <c r="C1488" s="59"/>
      <c r="D1488" s="59" t="s">
        <v>3009</v>
      </c>
      <c r="E1488" s="59" t="s">
        <v>4799</v>
      </c>
      <c r="F1488" s="59" t="s">
        <v>585</v>
      </c>
      <c r="G1488" s="59" t="s">
        <v>586</v>
      </c>
      <c r="H1488" s="59" t="s">
        <v>338</v>
      </c>
      <c r="I1488" s="59" t="s">
        <v>657</v>
      </c>
      <c r="J1488" s="59" t="s">
        <v>4437</v>
      </c>
      <c r="K1488" s="59" t="s">
        <v>4438</v>
      </c>
      <c r="L1488" s="59"/>
      <c r="M1488" s="59"/>
    </row>
    <row r="1489" spans="1:13" s="146" customFormat="1" ht="11.25" customHeight="1">
      <c r="A1489" s="59" t="s">
        <v>4800</v>
      </c>
      <c r="B1489" s="139" t="s">
        <v>4801</v>
      </c>
      <c r="C1489" s="59">
        <v>1.1000000000000001</v>
      </c>
      <c r="D1489" s="59" t="s">
        <v>441</v>
      </c>
      <c r="E1489" s="139" t="s">
        <v>442</v>
      </c>
      <c r="F1489" s="59" t="s">
        <v>1110</v>
      </c>
      <c r="G1489" s="139" t="s">
        <v>1111</v>
      </c>
      <c r="H1489" s="59" t="s">
        <v>4726</v>
      </c>
      <c r="I1489" s="139" t="s">
        <v>4802</v>
      </c>
      <c r="J1489" s="59" t="s">
        <v>1114</v>
      </c>
      <c r="K1489" s="139" t="s">
        <v>4803</v>
      </c>
      <c r="L1489" s="59"/>
      <c r="M1489" s="59"/>
    </row>
    <row r="1490" spans="1:13" s="403" customFormat="1" ht="11.25" customHeight="1">
      <c r="A1490" s="59" t="s">
        <v>3301</v>
      </c>
      <c r="B1490" s="139" t="s">
        <v>3302</v>
      </c>
      <c r="C1490" s="59"/>
      <c r="D1490" s="59" t="s">
        <v>496</v>
      </c>
      <c r="E1490" s="139" t="s">
        <v>1816</v>
      </c>
      <c r="F1490" s="59" t="s">
        <v>564</v>
      </c>
      <c r="G1490" s="139" t="s">
        <v>2385</v>
      </c>
      <c r="H1490" s="59" t="s">
        <v>1599</v>
      </c>
      <c r="I1490" s="139" t="s">
        <v>1622</v>
      </c>
      <c r="J1490" s="59" t="s">
        <v>4804</v>
      </c>
      <c r="K1490" s="139" t="s">
        <v>4805</v>
      </c>
      <c r="L1490" s="59"/>
      <c r="M1490" s="59"/>
    </row>
    <row r="1491" spans="1:13" s="146" customFormat="1" ht="11.25" customHeight="1">
      <c r="A1491" s="138" t="s">
        <v>4806</v>
      </c>
      <c r="B1491" s="138" t="s">
        <v>4807</v>
      </c>
      <c r="C1491" s="142"/>
      <c r="D1491" s="138" t="s">
        <v>736</v>
      </c>
      <c r="E1491" s="138" t="s">
        <v>573</v>
      </c>
      <c r="F1491" s="138" t="s">
        <v>574</v>
      </c>
      <c r="G1491" s="138" t="s">
        <v>575</v>
      </c>
      <c r="H1491" s="138" t="s">
        <v>4808</v>
      </c>
      <c r="I1491" s="138" t="s">
        <v>4809</v>
      </c>
      <c r="J1491" s="138" t="s">
        <v>665</v>
      </c>
      <c r="K1491" s="138" t="s">
        <v>666</v>
      </c>
      <c r="L1491" s="138"/>
      <c r="M1491" s="138"/>
    </row>
    <row r="1492" spans="1:13" s="146" customFormat="1" ht="11.25" customHeight="1">
      <c r="A1492" s="59" t="s">
        <v>4810</v>
      </c>
      <c r="B1492" s="139" t="s">
        <v>4811</v>
      </c>
      <c r="C1492" s="59">
        <v>8.69</v>
      </c>
      <c r="D1492" s="59" t="s">
        <v>2607</v>
      </c>
      <c r="E1492" s="139" t="s">
        <v>2608</v>
      </c>
      <c r="F1492" s="59" t="s">
        <v>1025</v>
      </c>
      <c r="G1492" s="139" t="s">
        <v>2609</v>
      </c>
      <c r="H1492" s="59" t="s">
        <v>206</v>
      </c>
      <c r="I1492" s="139" t="s">
        <v>298</v>
      </c>
      <c r="J1492" s="59" t="s">
        <v>677</v>
      </c>
      <c r="K1492" s="139" t="s">
        <v>4812</v>
      </c>
      <c r="L1492" s="59"/>
      <c r="M1492" s="59"/>
    </row>
    <row r="1493" spans="1:13" s="146" customFormat="1" ht="11.25" customHeight="1">
      <c r="A1493" s="138" t="s">
        <v>4813</v>
      </c>
      <c r="B1493" s="138" t="s">
        <v>4814</v>
      </c>
      <c r="C1493" s="142"/>
      <c r="D1493" s="141" t="s">
        <v>1623</v>
      </c>
      <c r="E1493" s="138" t="s">
        <v>1712</v>
      </c>
      <c r="F1493" s="138" t="s">
        <v>1988</v>
      </c>
      <c r="G1493" s="138" t="s">
        <v>4815</v>
      </c>
      <c r="H1493" s="138" t="s">
        <v>288</v>
      </c>
      <c r="I1493" s="138" t="s">
        <v>289</v>
      </c>
      <c r="J1493" s="138" t="s">
        <v>1629</v>
      </c>
      <c r="K1493" s="138" t="s">
        <v>3078</v>
      </c>
      <c r="L1493" s="138"/>
      <c r="M1493" s="142"/>
    </row>
    <row r="1494" spans="1:13" s="146" customFormat="1" ht="11.25" customHeight="1">
      <c r="A1494" s="59" t="s">
        <v>4816</v>
      </c>
      <c r="B1494" s="59" t="s">
        <v>4817</v>
      </c>
      <c r="C1494" s="59"/>
      <c r="D1494" s="59" t="s">
        <v>1880</v>
      </c>
      <c r="E1494" s="59" t="s">
        <v>4818</v>
      </c>
      <c r="F1494" s="59" t="s">
        <v>1599</v>
      </c>
      <c r="G1494" s="59" t="s">
        <v>1600</v>
      </c>
      <c r="H1494" s="59" t="s">
        <v>1882</v>
      </c>
      <c r="I1494" s="59" t="s">
        <v>1883</v>
      </c>
      <c r="J1494" s="59"/>
      <c r="K1494" s="59"/>
      <c r="L1494" s="59"/>
      <c r="M1494" s="59"/>
    </row>
    <row r="1495" spans="1:13" s="146" customFormat="1" ht="11.25" customHeight="1">
      <c r="A1495" s="59" t="s">
        <v>3009</v>
      </c>
      <c r="B1495" s="59" t="s">
        <v>3010</v>
      </c>
      <c r="C1495" s="59">
        <v>10.5</v>
      </c>
      <c r="D1495" s="59" t="s">
        <v>2838</v>
      </c>
      <c r="E1495" s="59" t="s">
        <v>4547</v>
      </c>
      <c r="F1495" s="59" t="s">
        <v>2172</v>
      </c>
      <c r="G1495" s="59" t="s">
        <v>2173</v>
      </c>
      <c r="H1495" s="59" t="s">
        <v>443</v>
      </c>
      <c r="I1495" s="59" t="s">
        <v>634</v>
      </c>
      <c r="J1495" s="59" t="s">
        <v>691</v>
      </c>
      <c r="K1495" s="59"/>
      <c r="L1495" s="59"/>
      <c r="M1495" s="59"/>
    </row>
    <row r="1496" spans="1:13" s="146" customFormat="1" ht="11.25" customHeight="1">
      <c r="A1496" s="59" t="s">
        <v>4819</v>
      </c>
      <c r="B1496" s="139" t="s">
        <v>4820</v>
      </c>
      <c r="C1496" s="59">
        <v>0</v>
      </c>
      <c r="D1496" s="59">
        <v>44</v>
      </c>
      <c r="E1496" s="139"/>
      <c r="F1496" s="59"/>
      <c r="G1496" s="139"/>
      <c r="H1496" s="59"/>
      <c r="I1496" s="139"/>
      <c r="J1496" s="59"/>
      <c r="K1496" s="139"/>
      <c r="L1496" s="59">
        <v>44</v>
      </c>
      <c r="M1496" s="59"/>
    </row>
    <row r="1497" spans="1:13" s="146" customFormat="1" ht="11.25" customHeight="1">
      <c r="A1497" s="59" t="s">
        <v>1784</v>
      </c>
      <c r="B1497" s="139" t="s">
        <v>1785</v>
      </c>
      <c r="C1497" s="59"/>
      <c r="D1497" s="59" t="s">
        <v>1223</v>
      </c>
      <c r="E1497" s="139" t="s">
        <v>1224</v>
      </c>
      <c r="F1497" s="59"/>
      <c r="G1497" s="139"/>
      <c r="H1497" s="59"/>
      <c r="I1497" s="139"/>
      <c r="J1497" s="59"/>
      <c r="K1497" s="139"/>
      <c r="L1497" s="59"/>
      <c r="M1497" s="59"/>
    </row>
    <row r="1498" spans="1:13" s="146" customFormat="1" ht="11.25" customHeight="1">
      <c r="A1498" s="138" t="s">
        <v>4821</v>
      </c>
      <c r="B1498" s="138" t="s">
        <v>4822</v>
      </c>
      <c r="C1498" s="142">
        <v>6</v>
      </c>
      <c r="D1498" s="138" t="s">
        <v>352</v>
      </c>
      <c r="E1498" s="138" t="s">
        <v>353</v>
      </c>
      <c r="F1498" s="138" t="s">
        <v>4823</v>
      </c>
      <c r="G1498" s="138" t="s">
        <v>4824</v>
      </c>
      <c r="H1498" s="138" t="s">
        <v>680</v>
      </c>
      <c r="I1498" s="138" t="s">
        <v>755</v>
      </c>
      <c r="J1498" s="138" t="s">
        <v>340</v>
      </c>
      <c r="K1498" s="138" t="s">
        <v>341</v>
      </c>
      <c r="L1498" s="138"/>
      <c r="M1498" s="138" t="s">
        <v>356</v>
      </c>
    </row>
    <row r="1499" spans="1:13" s="146" customFormat="1" ht="11.25" customHeight="1">
      <c r="A1499" s="138" t="s">
        <v>4825</v>
      </c>
      <c r="B1499" s="138" t="s">
        <v>4826</v>
      </c>
      <c r="C1499" s="142"/>
      <c r="D1499" s="138" t="s">
        <v>2182</v>
      </c>
      <c r="E1499" s="138" t="s">
        <v>4827</v>
      </c>
      <c r="F1499" s="138" t="s">
        <v>352</v>
      </c>
      <c r="G1499" s="138" t="s">
        <v>353</v>
      </c>
      <c r="H1499" s="138" t="s">
        <v>483</v>
      </c>
      <c r="I1499" s="138" t="s">
        <v>484</v>
      </c>
      <c r="J1499" s="138" t="s">
        <v>352</v>
      </c>
      <c r="K1499" s="138" t="s">
        <v>353</v>
      </c>
      <c r="L1499" s="138"/>
      <c r="M1499" s="138" t="s">
        <v>480</v>
      </c>
    </row>
    <row r="1500" spans="1:13" s="146" customFormat="1" ht="11.25" customHeight="1">
      <c r="A1500" s="59" t="s">
        <v>352</v>
      </c>
      <c r="B1500" s="59" t="s">
        <v>4828</v>
      </c>
      <c r="C1500" s="59"/>
      <c r="D1500" s="59" t="s">
        <v>1614</v>
      </c>
      <c r="E1500" s="59" t="s">
        <v>4829</v>
      </c>
      <c r="F1500" s="59" t="s">
        <v>455</v>
      </c>
      <c r="G1500" s="59" t="s">
        <v>561</v>
      </c>
      <c r="H1500" s="59" t="s">
        <v>558</v>
      </c>
      <c r="I1500" s="59" t="s">
        <v>1210</v>
      </c>
      <c r="J1500" s="59" t="s">
        <v>3251</v>
      </c>
      <c r="K1500" s="59" t="s">
        <v>4830</v>
      </c>
      <c r="L1500" s="59"/>
      <c r="M1500" s="59"/>
    </row>
    <row r="1501" spans="1:13" s="146" customFormat="1" ht="11.25" customHeight="1">
      <c r="A1501" s="138" t="s">
        <v>4831</v>
      </c>
      <c r="B1501" s="138" t="s">
        <v>4832</v>
      </c>
      <c r="C1501" s="142">
        <v>2.4</v>
      </c>
      <c r="D1501" s="138" t="s">
        <v>352</v>
      </c>
      <c r="E1501" s="138" t="s">
        <v>353</v>
      </c>
      <c r="F1501" s="138" t="s">
        <v>680</v>
      </c>
      <c r="G1501" s="138" t="s">
        <v>755</v>
      </c>
      <c r="H1501" s="138" t="s">
        <v>338</v>
      </c>
      <c r="I1501" s="138" t="s">
        <v>657</v>
      </c>
      <c r="J1501" s="138" t="s">
        <v>818</v>
      </c>
      <c r="K1501" s="138" t="s">
        <v>819</v>
      </c>
      <c r="L1501" s="138"/>
      <c r="M1501" s="138" t="s">
        <v>356</v>
      </c>
    </row>
    <row r="1502" spans="1:13" s="146" customFormat="1" ht="11.25" customHeight="1">
      <c r="A1502" s="138" t="s">
        <v>4833</v>
      </c>
      <c r="B1502" s="138" t="s">
        <v>4834</v>
      </c>
      <c r="C1502" s="142">
        <v>1</v>
      </c>
      <c r="D1502" s="138" t="s">
        <v>352</v>
      </c>
      <c r="E1502" s="138" t="s">
        <v>353</v>
      </c>
      <c r="F1502" s="138" t="s">
        <v>758</v>
      </c>
      <c r="G1502" s="138" t="s">
        <v>759</v>
      </c>
      <c r="H1502" s="138" t="s">
        <v>658</v>
      </c>
      <c r="I1502" s="138" t="s">
        <v>659</v>
      </c>
      <c r="J1502" s="141" t="s">
        <v>969</v>
      </c>
      <c r="K1502" s="138" t="s">
        <v>4835</v>
      </c>
      <c r="L1502" s="138"/>
      <c r="M1502" s="138" t="s">
        <v>356</v>
      </c>
    </row>
    <row r="1503" spans="1:13" s="146" customFormat="1" ht="11.25" customHeight="1">
      <c r="A1503" s="264" t="s">
        <v>4836</v>
      </c>
      <c r="B1503" s="265" t="s">
        <v>4837</v>
      </c>
      <c r="C1503" s="267"/>
      <c r="D1503" s="265" t="s">
        <v>1700</v>
      </c>
      <c r="E1503" s="265" t="s">
        <v>1705</v>
      </c>
      <c r="F1503" s="265" t="s">
        <v>378</v>
      </c>
      <c r="G1503" s="265" t="s">
        <v>379</v>
      </c>
      <c r="H1503" s="265" t="s">
        <v>810</v>
      </c>
      <c r="I1503" s="265" t="s">
        <v>1172</v>
      </c>
      <c r="J1503" s="265" t="s">
        <v>695</v>
      </c>
      <c r="K1503" s="265" t="s">
        <v>696</v>
      </c>
      <c r="L1503" s="265"/>
      <c r="M1503" s="265" t="s">
        <v>1748</v>
      </c>
    </row>
    <row r="1504" spans="1:13" s="146" customFormat="1" ht="11.25" customHeight="1">
      <c r="A1504" s="59" t="s">
        <v>2388</v>
      </c>
      <c r="B1504" s="139" t="s">
        <v>2389</v>
      </c>
      <c r="C1504" s="59">
        <v>6.4</v>
      </c>
      <c r="D1504" s="59" t="s">
        <v>1164</v>
      </c>
      <c r="E1504" s="139" t="s">
        <v>1165</v>
      </c>
      <c r="F1504" s="59" t="s">
        <v>397</v>
      </c>
      <c r="G1504" s="139" t="s">
        <v>646</v>
      </c>
      <c r="H1504" s="59" t="s">
        <v>1868</v>
      </c>
      <c r="I1504" s="139" t="s">
        <v>1944</v>
      </c>
      <c r="J1504" s="59" t="s">
        <v>1945</v>
      </c>
      <c r="K1504" s="139" t="s">
        <v>1946</v>
      </c>
      <c r="L1504" s="59"/>
      <c r="M1504" s="59"/>
    </row>
    <row r="1505" spans="1:13" s="146" customFormat="1" ht="11.25" customHeight="1">
      <c r="A1505" s="138" t="s">
        <v>4838</v>
      </c>
      <c r="B1505" s="138" t="s">
        <v>4839</v>
      </c>
      <c r="C1505" s="142"/>
      <c r="D1505" s="138" t="s">
        <v>338</v>
      </c>
      <c r="E1505" s="138" t="s">
        <v>750</v>
      </c>
      <c r="F1505" s="138" t="s">
        <v>756</v>
      </c>
      <c r="G1505" s="138" t="s">
        <v>4840</v>
      </c>
      <c r="H1505" s="138" t="s">
        <v>658</v>
      </c>
      <c r="I1505" s="138" t="s">
        <v>659</v>
      </c>
      <c r="J1505" s="138" t="s">
        <v>338</v>
      </c>
      <c r="K1505" s="138" t="s">
        <v>750</v>
      </c>
      <c r="L1505" s="138"/>
      <c r="M1505" s="138"/>
    </row>
    <row r="1506" spans="1:13" s="146" customFormat="1" ht="11.25" customHeight="1">
      <c r="A1506" s="59" t="s">
        <v>929</v>
      </c>
      <c r="B1506" s="59" t="s">
        <v>4841</v>
      </c>
      <c r="C1506" s="59"/>
      <c r="D1506" s="59">
        <v>11201</v>
      </c>
      <c r="E1506" s="59"/>
      <c r="F1506" s="59"/>
      <c r="G1506" s="59"/>
      <c r="H1506" s="59"/>
      <c r="I1506" s="59"/>
      <c r="J1506" s="59"/>
      <c r="K1506" s="59"/>
      <c r="L1506" s="59"/>
      <c r="M1506" s="59"/>
    </row>
    <row r="1507" spans="1:13" s="146" customFormat="1" ht="11.25" customHeight="1">
      <c r="A1507" s="59" t="s">
        <v>2329</v>
      </c>
      <c r="B1507" s="59" t="s">
        <v>4842</v>
      </c>
      <c r="C1507" s="59">
        <v>0.5</v>
      </c>
      <c r="D1507" s="59" t="s">
        <v>1416</v>
      </c>
      <c r="E1507" s="59" t="s">
        <v>4843</v>
      </c>
      <c r="F1507" s="59" t="s">
        <v>4844</v>
      </c>
      <c r="G1507" s="59" t="s">
        <v>4845</v>
      </c>
      <c r="H1507" s="59" t="s">
        <v>2901</v>
      </c>
      <c r="I1507" s="59" t="s">
        <v>2902</v>
      </c>
      <c r="J1507" s="59"/>
      <c r="K1507" s="59"/>
      <c r="L1507" s="59"/>
      <c r="M1507" s="59"/>
    </row>
    <row r="1508" spans="1:13" s="403" customFormat="1" ht="11.25" customHeight="1">
      <c r="A1508" s="59" t="s">
        <v>4846</v>
      </c>
      <c r="B1508" s="139" t="s">
        <v>4847</v>
      </c>
      <c r="C1508" s="59"/>
      <c r="D1508" s="59" t="s">
        <v>547</v>
      </c>
      <c r="E1508" s="139" t="s">
        <v>548</v>
      </c>
      <c r="F1508" s="59" t="s">
        <v>1932</v>
      </c>
      <c r="G1508" s="139" t="s">
        <v>3099</v>
      </c>
      <c r="H1508" s="59" t="s">
        <v>2460</v>
      </c>
      <c r="I1508" s="139" t="s">
        <v>2461</v>
      </c>
      <c r="J1508" s="59" t="s">
        <v>2884</v>
      </c>
      <c r="K1508" s="139" t="s">
        <v>2885</v>
      </c>
      <c r="L1508" s="59" t="s">
        <v>4019</v>
      </c>
      <c r="M1508" s="59" t="s">
        <v>1546</v>
      </c>
    </row>
    <row r="1509" spans="1:13" s="146" customFormat="1" ht="11.25" customHeight="1">
      <c r="A1509" s="59" t="s">
        <v>2222</v>
      </c>
      <c r="B1509" s="139" t="s">
        <v>4848</v>
      </c>
      <c r="C1509" s="59">
        <v>0</v>
      </c>
      <c r="D1509" s="59" t="s">
        <v>455</v>
      </c>
      <c r="E1509" s="139" t="s">
        <v>561</v>
      </c>
      <c r="F1509" s="59"/>
      <c r="G1509" s="139"/>
      <c r="H1509" s="59"/>
      <c r="I1509" s="139"/>
      <c r="J1509" s="59"/>
      <c r="K1509" s="139"/>
      <c r="L1509" s="59"/>
      <c r="M1509" s="59"/>
    </row>
    <row r="1510" spans="1:13" s="146" customFormat="1" ht="11.25" customHeight="1">
      <c r="A1510" s="59" t="s">
        <v>2401</v>
      </c>
      <c r="B1510" s="139" t="s">
        <v>4849</v>
      </c>
      <c r="C1510" s="59"/>
      <c r="D1510" s="59" t="s">
        <v>443</v>
      </c>
      <c r="E1510" s="139" t="s">
        <v>634</v>
      </c>
      <c r="F1510" s="59" t="s">
        <v>2150</v>
      </c>
      <c r="G1510" s="139" t="s">
        <v>2151</v>
      </c>
      <c r="H1510" s="59"/>
      <c r="I1510" s="139"/>
      <c r="J1510" s="59" t="s">
        <v>455</v>
      </c>
      <c r="K1510" s="139" t="s">
        <v>561</v>
      </c>
      <c r="L1510" s="59"/>
      <c r="M1510" s="59"/>
    </row>
    <row r="1511" spans="1:13" s="404" customFormat="1" ht="11.25" customHeight="1">
      <c r="A1511" s="59" t="s">
        <v>615</v>
      </c>
      <c r="B1511" s="139" t="s">
        <v>4850</v>
      </c>
      <c r="C1511" s="59"/>
      <c r="D1511" s="59" t="s">
        <v>1279</v>
      </c>
      <c r="E1511" s="139" t="s">
        <v>1280</v>
      </c>
      <c r="F1511" s="59"/>
      <c r="G1511" s="139"/>
      <c r="H1511" s="59"/>
      <c r="I1511" s="139"/>
      <c r="J1511" s="59"/>
      <c r="K1511" s="139"/>
      <c r="L1511" s="59"/>
      <c r="M1511" s="59"/>
    </row>
    <row r="1512" spans="1:13" s="146" customFormat="1" ht="11.25" customHeight="1">
      <c r="A1512" s="59" t="s">
        <v>314</v>
      </c>
      <c r="B1512" s="139" t="s">
        <v>315</v>
      </c>
      <c r="C1512" s="59"/>
      <c r="D1512" s="59" t="s">
        <v>443</v>
      </c>
      <c r="E1512" s="139" t="s">
        <v>634</v>
      </c>
      <c r="F1512" s="59" t="s">
        <v>1092</v>
      </c>
      <c r="G1512" s="139" t="s">
        <v>1093</v>
      </c>
      <c r="H1512" s="59" t="s">
        <v>3478</v>
      </c>
      <c r="I1512" s="139" t="s">
        <v>3479</v>
      </c>
      <c r="J1512" s="59" t="s">
        <v>3518</v>
      </c>
      <c r="K1512" s="139" t="s">
        <v>3519</v>
      </c>
      <c r="L1512" s="59"/>
      <c r="M1512" s="59"/>
    </row>
    <row r="1513" spans="1:13" s="146" customFormat="1" ht="11.25" customHeight="1">
      <c r="A1513" s="264" t="s">
        <v>4851</v>
      </c>
      <c r="B1513" s="265" t="s">
        <v>4852</v>
      </c>
      <c r="C1513" s="267"/>
      <c r="D1513" s="265" t="s">
        <v>4853</v>
      </c>
      <c r="E1513" s="265" t="s">
        <v>4854</v>
      </c>
      <c r="F1513" s="265" t="s">
        <v>474</v>
      </c>
      <c r="G1513" s="265" t="s">
        <v>475</v>
      </c>
      <c r="H1513" s="265" t="s">
        <v>1714</v>
      </c>
      <c r="I1513" s="265" t="s">
        <v>1715</v>
      </c>
      <c r="J1513" s="265" t="s">
        <v>397</v>
      </c>
      <c r="K1513" s="265" t="s">
        <v>646</v>
      </c>
      <c r="L1513" s="265"/>
      <c r="M1513" s="265" t="s">
        <v>1999</v>
      </c>
    </row>
    <row r="1514" spans="1:13" s="146" customFormat="1" ht="11.25" customHeight="1">
      <c r="A1514" s="59" t="s">
        <v>1721</v>
      </c>
      <c r="B1514" s="139" t="s">
        <v>1722</v>
      </c>
      <c r="C1514" s="59"/>
      <c r="D1514" s="59" t="s">
        <v>369</v>
      </c>
      <c r="E1514" s="139" t="s">
        <v>370</v>
      </c>
      <c r="F1514" s="59" t="s">
        <v>4778</v>
      </c>
      <c r="G1514" s="139" t="s">
        <v>4779</v>
      </c>
      <c r="H1514" s="59"/>
      <c r="I1514" s="139"/>
      <c r="J1514" s="59"/>
      <c r="K1514" s="139"/>
      <c r="L1514" s="59"/>
      <c r="M1514" s="59"/>
    </row>
    <row r="1515" spans="1:13" s="274" customFormat="1" ht="11.25" customHeight="1">
      <c r="A1515" s="143" t="s">
        <v>4855</v>
      </c>
      <c r="B1515" s="143" t="s">
        <v>4856</v>
      </c>
      <c r="C1515" s="59"/>
      <c r="D1515" s="59">
        <v>11080703</v>
      </c>
      <c r="E1515" s="59" t="s">
        <v>4857</v>
      </c>
      <c r="F1515" s="59"/>
      <c r="G1515" s="59"/>
      <c r="H1515" s="59"/>
      <c r="I1515" s="59"/>
      <c r="J1515" s="59"/>
      <c r="K1515" s="59"/>
      <c r="L1515" s="59"/>
      <c r="M1515" s="59"/>
    </row>
    <row r="1516" spans="1:13" s="146" customFormat="1" ht="11.25" customHeight="1">
      <c r="A1516" s="264" t="s">
        <v>4858</v>
      </c>
      <c r="B1516" s="265" t="s">
        <v>4859</v>
      </c>
      <c r="C1516" s="267"/>
      <c r="D1516" s="265" t="s">
        <v>1829</v>
      </c>
      <c r="E1516" s="265" t="s">
        <v>3056</v>
      </c>
      <c r="F1516" s="265" t="s">
        <v>719</v>
      </c>
      <c r="G1516" s="265" t="s">
        <v>720</v>
      </c>
      <c r="H1516" s="265" t="s">
        <v>378</v>
      </c>
      <c r="I1516" s="265" t="s">
        <v>1020</v>
      </c>
      <c r="J1516" s="264" t="s">
        <v>680</v>
      </c>
      <c r="K1516" s="264" t="s">
        <v>681</v>
      </c>
      <c r="L1516" s="264"/>
      <c r="M1516" s="264" t="s">
        <v>4860</v>
      </c>
    </row>
    <row r="1517" spans="1:13" s="146" customFormat="1" ht="11.25" customHeight="1">
      <c r="A1517" s="138" t="s">
        <v>790</v>
      </c>
      <c r="B1517" s="138" t="s">
        <v>1955</v>
      </c>
      <c r="C1517" s="142"/>
      <c r="D1517" s="138" t="s">
        <v>708</v>
      </c>
      <c r="E1517" s="138" t="s">
        <v>709</v>
      </c>
      <c r="F1517" s="141" t="s">
        <v>2740</v>
      </c>
      <c r="G1517" s="138" t="s">
        <v>4861</v>
      </c>
      <c r="H1517" s="138" t="s">
        <v>3697</v>
      </c>
      <c r="I1517" s="138" t="s">
        <v>4862</v>
      </c>
      <c r="J1517" s="138" t="s">
        <v>4863</v>
      </c>
      <c r="K1517" s="138" t="s">
        <v>4864</v>
      </c>
      <c r="L1517" s="138"/>
      <c r="M1517" s="138" t="s">
        <v>4865</v>
      </c>
    </row>
    <row r="1518" spans="1:13" s="403" customFormat="1" ht="11.25" customHeight="1">
      <c r="A1518" s="138" t="s">
        <v>4866</v>
      </c>
      <c r="B1518" s="138" t="s">
        <v>4867</v>
      </c>
      <c r="C1518" s="142"/>
      <c r="D1518" s="138" t="s">
        <v>338</v>
      </c>
      <c r="E1518" s="138" t="s">
        <v>339</v>
      </c>
      <c r="F1518" s="138" t="s">
        <v>658</v>
      </c>
      <c r="G1518" s="138" t="s">
        <v>659</v>
      </c>
      <c r="H1518" s="138" t="s">
        <v>4868</v>
      </c>
      <c r="I1518" s="138" t="s">
        <v>4869</v>
      </c>
      <c r="J1518" s="138" t="s">
        <v>762</v>
      </c>
      <c r="K1518" s="138" t="s">
        <v>959</v>
      </c>
      <c r="L1518" s="138"/>
      <c r="M1518" s="142"/>
    </row>
    <row r="1519" spans="1:13" s="146" customFormat="1" ht="11.25" customHeight="1">
      <c r="A1519" s="59" t="s">
        <v>2740</v>
      </c>
      <c r="B1519" s="59" t="s">
        <v>3661</v>
      </c>
      <c r="C1519" s="59">
        <v>0</v>
      </c>
      <c r="D1519" s="59" t="s">
        <v>369</v>
      </c>
      <c r="E1519" s="59" t="s">
        <v>370</v>
      </c>
      <c r="F1519" s="59" t="s">
        <v>4870</v>
      </c>
      <c r="G1519" s="59" t="s">
        <v>4871</v>
      </c>
      <c r="H1519" s="59" t="s">
        <v>3710</v>
      </c>
      <c r="I1519" s="59" t="s">
        <v>3711</v>
      </c>
      <c r="J1519" s="59"/>
      <c r="K1519" s="59" t="s">
        <v>4872</v>
      </c>
      <c r="L1519" s="59"/>
      <c r="M1519" s="59"/>
    </row>
    <row r="1520" spans="1:13" s="146" customFormat="1" ht="11.25" customHeight="1">
      <c r="A1520" s="264" t="s">
        <v>4873</v>
      </c>
      <c r="B1520" s="264" t="s">
        <v>4874</v>
      </c>
      <c r="C1520" s="267"/>
      <c r="D1520" s="264" t="s">
        <v>17</v>
      </c>
      <c r="E1520" s="264" t="s">
        <v>1158</v>
      </c>
      <c r="F1520" s="264" t="s">
        <v>547</v>
      </c>
      <c r="G1520" s="264" t="s">
        <v>548</v>
      </c>
      <c r="H1520" s="264" t="s">
        <v>531</v>
      </c>
      <c r="I1520" s="264" t="s">
        <v>532</v>
      </c>
      <c r="J1520" s="264" t="s">
        <v>1334</v>
      </c>
      <c r="K1520" s="264" t="s">
        <v>1335</v>
      </c>
      <c r="L1520" s="264"/>
      <c r="M1520" s="264" t="s">
        <v>4875</v>
      </c>
    </row>
    <row r="1521" spans="1:13" s="331" customFormat="1" ht="11.25" customHeight="1">
      <c r="A1521" s="59" t="s">
        <v>2492</v>
      </c>
      <c r="B1521" s="59" t="s">
        <v>2493</v>
      </c>
      <c r="C1521" s="59"/>
      <c r="D1521" s="59" t="s">
        <v>1309</v>
      </c>
      <c r="E1521" s="59" t="s">
        <v>1310</v>
      </c>
      <c r="F1521" s="59" t="s">
        <v>3562</v>
      </c>
      <c r="G1521" s="59" t="s">
        <v>4876</v>
      </c>
      <c r="H1521" s="59" t="s">
        <v>2537</v>
      </c>
      <c r="I1521" s="59" t="s">
        <v>3920</v>
      </c>
      <c r="J1521" s="59" t="s">
        <v>2537</v>
      </c>
      <c r="K1521" s="59" t="s">
        <v>3920</v>
      </c>
      <c r="L1521" s="59"/>
      <c r="M1521" s="59"/>
    </row>
    <row r="1522" spans="1:13" s="146" customFormat="1" ht="11.25" customHeight="1">
      <c r="A1522" s="59" t="s">
        <v>3342</v>
      </c>
      <c r="B1522" s="59" t="s">
        <v>4877</v>
      </c>
      <c r="C1522" s="59"/>
      <c r="D1522" s="59" t="s">
        <v>2740</v>
      </c>
      <c r="E1522" s="59" t="s">
        <v>4861</v>
      </c>
      <c r="F1522" s="59" t="s">
        <v>4878</v>
      </c>
      <c r="G1522" s="59" t="s">
        <v>4879</v>
      </c>
      <c r="H1522" s="59"/>
      <c r="I1522" s="59"/>
      <c r="J1522" s="59"/>
      <c r="K1522" s="59"/>
      <c r="L1522" s="59"/>
      <c r="M1522" s="59"/>
    </row>
    <row r="1523" spans="1:13" s="146" customFormat="1" ht="11.25" customHeight="1">
      <c r="A1523" s="59" t="s">
        <v>2582</v>
      </c>
      <c r="B1523" s="59" t="s">
        <v>2583</v>
      </c>
      <c r="C1523" s="59"/>
      <c r="D1523" s="59" t="s">
        <v>4880</v>
      </c>
      <c r="E1523" s="59" t="s">
        <v>4881</v>
      </c>
      <c r="F1523" s="59"/>
      <c r="G1523" s="59"/>
      <c r="H1523" s="59"/>
      <c r="I1523" s="59"/>
      <c r="J1523" s="59"/>
      <c r="K1523" s="59"/>
      <c r="L1523" s="59"/>
      <c r="M1523" s="59"/>
    </row>
    <row r="1524" spans="1:13" s="146" customFormat="1" ht="11.25" customHeight="1">
      <c r="A1524" s="59" t="s">
        <v>2750</v>
      </c>
      <c r="B1524" s="59" t="s">
        <v>2751</v>
      </c>
      <c r="C1524" s="59"/>
      <c r="D1524" s="59" t="s">
        <v>3342</v>
      </c>
      <c r="E1524" s="59" t="s">
        <v>3343</v>
      </c>
      <c r="F1524" s="59" t="s">
        <v>4878</v>
      </c>
      <c r="G1524" s="59" t="s">
        <v>4879</v>
      </c>
      <c r="H1524" s="59"/>
      <c r="I1524" s="59"/>
      <c r="J1524" s="59"/>
      <c r="K1524" s="59"/>
      <c r="L1524" s="59"/>
      <c r="M1524" s="59"/>
    </row>
    <row r="1525" spans="1:13" s="146" customFormat="1" ht="11.25" customHeight="1">
      <c r="A1525" s="138" t="s">
        <v>4882</v>
      </c>
      <c r="B1525" s="138" t="s">
        <v>4883</v>
      </c>
      <c r="C1525" s="142"/>
      <c r="D1525" s="138" t="s">
        <v>494</v>
      </c>
      <c r="E1525" s="138" t="s">
        <v>495</v>
      </c>
      <c r="F1525" s="138" t="s">
        <v>397</v>
      </c>
      <c r="G1525" s="138" t="s">
        <v>549</v>
      </c>
      <c r="H1525" s="138" t="s">
        <v>1515</v>
      </c>
      <c r="I1525" s="138" t="s">
        <v>4593</v>
      </c>
      <c r="J1525" s="142"/>
      <c r="K1525" s="142"/>
      <c r="L1525" s="142"/>
      <c r="M1525" s="142"/>
    </row>
    <row r="1526" spans="1:13" s="146" customFormat="1" ht="11.25" customHeight="1">
      <c r="A1526" s="138" t="s">
        <v>4880</v>
      </c>
      <c r="B1526" s="141" t="s">
        <v>4881</v>
      </c>
      <c r="C1526" s="142"/>
      <c r="D1526" s="141" t="s">
        <v>1289</v>
      </c>
      <c r="E1526" s="141" t="s">
        <v>1290</v>
      </c>
      <c r="F1526" s="142"/>
      <c r="G1526" s="142"/>
      <c r="H1526" s="138"/>
      <c r="I1526" s="138"/>
      <c r="J1526" s="142"/>
      <c r="K1526" s="142"/>
      <c r="L1526" s="142"/>
      <c r="M1526" s="142"/>
    </row>
    <row r="1527" spans="1:13" s="146" customFormat="1" ht="11.25" customHeight="1">
      <c r="A1527" s="138" t="s">
        <v>4884</v>
      </c>
      <c r="B1527" s="138" t="s">
        <v>4885</v>
      </c>
      <c r="C1527" s="142"/>
      <c r="D1527" s="138">
        <v>8657</v>
      </c>
      <c r="E1527" s="138"/>
      <c r="F1527" s="142"/>
      <c r="G1527" s="142"/>
      <c r="H1527" s="138"/>
      <c r="I1527" s="138"/>
      <c r="J1527" s="142"/>
      <c r="K1527" s="142"/>
      <c r="L1527" s="142"/>
      <c r="M1527" s="142"/>
    </row>
    <row r="1528" spans="1:13" s="146" customFormat="1" ht="11.25" customHeight="1">
      <c r="A1528" s="59" t="s">
        <v>919</v>
      </c>
      <c r="B1528" s="139" t="s">
        <v>920</v>
      </c>
      <c r="C1528" s="59">
        <v>0</v>
      </c>
      <c r="D1528" s="59" t="s">
        <v>658</v>
      </c>
      <c r="E1528" s="139" t="s">
        <v>4249</v>
      </c>
      <c r="F1528" s="59" t="s">
        <v>3421</v>
      </c>
      <c r="G1528" s="139" t="s">
        <v>3422</v>
      </c>
      <c r="H1528" s="59"/>
      <c r="I1528" s="139"/>
      <c r="J1528" s="59"/>
      <c r="K1528" s="139"/>
      <c r="L1528" s="59"/>
      <c r="M1528" s="59"/>
    </row>
    <row r="1529" spans="1:13" s="146" customFormat="1" ht="11.25" customHeight="1">
      <c r="A1529" s="59" t="s">
        <v>3304</v>
      </c>
      <c r="B1529" s="59" t="s">
        <v>4886</v>
      </c>
      <c r="C1529" s="59"/>
      <c r="D1529" s="59" t="s">
        <v>4001</v>
      </c>
      <c r="E1529" s="59" t="s">
        <v>4002</v>
      </c>
      <c r="F1529" s="59" t="s">
        <v>1908</v>
      </c>
      <c r="G1529" s="59" t="s">
        <v>3634</v>
      </c>
      <c r="H1529" s="59" t="s">
        <v>4887</v>
      </c>
      <c r="I1529" s="59" t="s">
        <v>4888</v>
      </c>
      <c r="J1529" s="59"/>
      <c r="K1529" s="59"/>
      <c r="L1529" s="59"/>
      <c r="M1529" s="59"/>
    </row>
    <row r="1530" spans="1:13" s="146" customFormat="1" ht="11.25" customHeight="1">
      <c r="A1530" s="59" t="s">
        <v>1921</v>
      </c>
      <c r="B1530" s="59" t="s">
        <v>4889</v>
      </c>
      <c r="C1530" s="59"/>
      <c r="D1530" s="59" t="s">
        <v>4890</v>
      </c>
      <c r="E1530" s="59" t="s">
        <v>4891</v>
      </c>
      <c r="F1530" s="59"/>
      <c r="G1530" s="59"/>
      <c r="H1530" s="59"/>
      <c r="I1530" s="59"/>
      <c r="J1530" s="59"/>
      <c r="K1530" s="59"/>
      <c r="L1530" s="59"/>
      <c r="M1530" s="59"/>
    </row>
    <row r="1531" spans="1:13" s="146" customFormat="1" ht="11.25" customHeight="1">
      <c r="A1531" s="59" t="s">
        <v>1067</v>
      </c>
      <c r="B1531" s="59" t="s">
        <v>3826</v>
      </c>
      <c r="C1531" s="59"/>
      <c r="D1531" s="59" t="s">
        <v>1908</v>
      </c>
      <c r="E1531" s="59" t="s">
        <v>2148</v>
      </c>
      <c r="F1531" s="59"/>
      <c r="G1531" s="59"/>
      <c r="H1531" s="59"/>
      <c r="I1531" s="59"/>
      <c r="J1531" s="59"/>
      <c r="K1531" s="59"/>
      <c r="L1531" s="59"/>
      <c r="M1531" s="59"/>
    </row>
    <row r="1532" spans="1:13" s="404" customFormat="1" ht="11.25" customHeight="1">
      <c r="A1532" s="59" t="s">
        <v>4892</v>
      </c>
      <c r="B1532" s="139" t="s">
        <v>4893</v>
      </c>
      <c r="C1532" s="59">
        <v>4.7</v>
      </c>
      <c r="D1532" s="59" t="s">
        <v>483</v>
      </c>
      <c r="E1532" s="139" t="s">
        <v>2350</v>
      </c>
      <c r="F1532" s="59" t="s">
        <v>852</v>
      </c>
      <c r="G1532" s="139" t="s">
        <v>1488</v>
      </c>
      <c r="H1532" s="59" t="s">
        <v>397</v>
      </c>
      <c r="I1532" s="139" t="s">
        <v>554</v>
      </c>
      <c r="J1532" s="59" t="s">
        <v>4373</v>
      </c>
      <c r="K1532" s="139" t="s">
        <v>4894</v>
      </c>
      <c r="L1532" s="59" t="s">
        <v>790</v>
      </c>
      <c r="M1532" s="59" t="s">
        <v>1999</v>
      </c>
    </row>
    <row r="1533" spans="1:13" s="146" customFormat="1" ht="11.25" customHeight="1">
      <c r="A1533" s="59" t="s">
        <v>4430</v>
      </c>
      <c r="B1533" s="59" t="s">
        <v>4431</v>
      </c>
      <c r="C1533" s="59"/>
      <c r="D1533" s="59" t="s">
        <v>322</v>
      </c>
      <c r="E1533" s="59" t="s">
        <v>323</v>
      </c>
      <c r="F1533" s="59"/>
      <c r="G1533" s="59"/>
      <c r="H1533" s="59"/>
      <c r="I1533" s="59"/>
      <c r="J1533" s="59"/>
      <c r="K1533" s="59"/>
      <c r="L1533" s="59"/>
      <c r="M1533" s="59"/>
    </row>
    <row r="1534" spans="1:13" s="146" customFormat="1" ht="11.25" customHeight="1">
      <c r="A1534" s="264" t="s">
        <v>4895</v>
      </c>
      <c r="B1534" s="265" t="s">
        <v>4896</v>
      </c>
      <c r="C1534" s="267"/>
      <c r="D1534" s="265" t="s">
        <v>1192</v>
      </c>
      <c r="E1534" s="265" t="s">
        <v>1695</v>
      </c>
      <c r="F1534" s="265" t="s">
        <v>378</v>
      </c>
      <c r="G1534" s="265" t="s">
        <v>1020</v>
      </c>
      <c r="H1534" s="265" t="s">
        <v>786</v>
      </c>
      <c r="I1534" s="265" t="s">
        <v>3114</v>
      </c>
      <c r="J1534" s="265" t="s">
        <v>695</v>
      </c>
      <c r="K1534" s="265" t="s">
        <v>696</v>
      </c>
      <c r="L1534" s="265" t="s">
        <v>2329</v>
      </c>
      <c r="M1534" s="265" t="s">
        <v>2905</v>
      </c>
    </row>
    <row r="1535" spans="1:13" s="146" customFormat="1" ht="11.25" customHeight="1">
      <c r="A1535" s="59" t="s">
        <v>4137</v>
      </c>
      <c r="B1535" s="59" t="s">
        <v>4138</v>
      </c>
      <c r="C1535" s="59"/>
      <c r="D1535" s="59" t="s">
        <v>2790</v>
      </c>
      <c r="E1535" s="59" t="s">
        <v>3671</v>
      </c>
      <c r="F1535" s="59" t="s">
        <v>331</v>
      </c>
      <c r="G1535" s="59" t="s">
        <v>332</v>
      </c>
      <c r="H1535" s="59" t="s">
        <v>2820</v>
      </c>
      <c r="I1535" s="59" t="s">
        <v>2821</v>
      </c>
      <c r="J1535" s="59"/>
      <c r="K1535" s="59"/>
      <c r="L1535" s="59"/>
      <c r="M1535" s="59"/>
    </row>
    <row r="1536" spans="1:13" s="403" customFormat="1" ht="11.25" customHeight="1">
      <c r="A1536" s="264" t="s">
        <v>4897</v>
      </c>
      <c r="B1536" s="265" t="s">
        <v>4898</v>
      </c>
      <c r="C1536" s="267"/>
      <c r="D1536" s="265" t="s">
        <v>338</v>
      </c>
      <c r="E1536" s="265" t="s">
        <v>657</v>
      </c>
      <c r="F1536" s="265" t="s">
        <v>961</v>
      </c>
      <c r="G1536" s="265" t="s">
        <v>4899</v>
      </c>
      <c r="H1536" s="265" t="s">
        <v>963</v>
      </c>
      <c r="I1536" s="265" t="s">
        <v>4900</v>
      </c>
      <c r="J1536" s="265" t="s">
        <v>806</v>
      </c>
      <c r="K1536" s="265" t="s">
        <v>4901</v>
      </c>
      <c r="L1536" s="265"/>
      <c r="M1536" s="265" t="s">
        <v>831</v>
      </c>
    </row>
    <row r="1537" spans="1:13" s="146" customFormat="1" ht="11.25" customHeight="1">
      <c r="A1537" s="59" t="s">
        <v>4902</v>
      </c>
      <c r="B1537" s="139" t="s">
        <v>4903</v>
      </c>
      <c r="C1537" s="59"/>
      <c r="D1537" s="59" t="s">
        <v>2886</v>
      </c>
      <c r="E1537" s="139" t="s">
        <v>2887</v>
      </c>
      <c r="F1537" s="59"/>
      <c r="G1537" s="139"/>
      <c r="H1537" s="59"/>
      <c r="I1537" s="139"/>
      <c r="J1537" s="59"/>
      <c r="K1537" s="139"/>
      <c r="L1537" s="59"/>
      <c r="M1537" s="59"/>
    </row>
    <row r="1538" spans="1:13" s="146" customFormat="1" ht="11.25" customHeight="1">
      <c r="A1538" s="59" t="s">
        <v>4904</v>
      </c>
      <c r="B1538" s="59" t="s">
        <v>4905</v>
      </c>
      <c r="C1538" s="59"/>
      <c r="D1538" s="59" t="s">
        <v>1150</v>
      </c>
      <c r="E1538" s="59" t="s">
        <v>1151</v>
      </c>
      <c r="F1538" s="59" t="s">
        <v>697</v>
      </c>
      <c r="G1538" s="59" t="s">
        <v>698</v>
      </c>
      <c r="H1538" s="59" t="s">
        <v>2713</v>
      </c>
      <c r="I1538" s="59" t="s">
        <v>4906</v>
      </c>
      <c r="J1538" s="59" t="s">
        <v>708</v>
      </c>
      <c r="K1538" s="59" t="s">
        <v>4301</v>
      </c>
      <c r="L1538" s="59" t="s">
        <v>2849</v>
      </c>
      <c r="M1538" s="59"/>
    </row>
    <row r="1539" spans="1:13" s="146" customFormat="1" ht="11.25" customHeight="1">
      <c r="A1539" s="59" t="s">
        <v>4907</v>
      </c>
      <c r="B1539" s="139" t="s">
        <v>4908</v>
      </c>
      <c r="C1539" s="59">
        <v>8.3000000000000007</v>
      </c>
      <c r="D1539" s="59" t="s">
        <v>715</v>
      </c>
      <c r="E1539" s="139" t="s">
        <v>716</v>
      </c>
      <c r="F1539" s="59" t="s">
        <v>443</v>
      </c>
      <c r="G1539" s="139" t="s">
        <v>634</v>
      </c>
      <c r="H1539" s="59" t="s">
        <v>1080</v>
      </c>
      <c r="I1539" s="139" t="s">
        <v>1081</v>
      </c>
      <c r="J1539" s="59" t="s">
        <v>603</v>
      </c>
      <c r="K1539" s="139" t="s">
        <v>604</v>
      </c>
      <c r="L1539" s="59"/>
      <c r="M1539" s="59"/>
    </row>
    <row r="1540" spans="1:13" s="146" customFormat="1" ht="11.25" customHeight="1">
      <c r="A1540" s="138" t="s">
        <v>4909</v>
      </c>
      <c r="B1540" s="138" t="s">
        <v>4910</v>
      </c>
      <c r="C1540" s="142"/>
      <c r="D1540" s="138" t="s">
        <v>338</v>
      </c>
      <c r="E1540" s="138" t="s">
        <v>657</v>
      </c>
      <c r="F1540" s="141" t="s">
        <v>781</v>
      </c>
      <c r="G1540" s="138" t="s">
        <v>782</v>
      </c>
      <c r="H1540" s="138" t="s">
        <v>858</v>
      </c>
      <c r="I1540" s="138" t="s">
        <v>4338</v>
      </c>
      <c r="J1540" s="138" t="s">
        <v>4911</v>
      </c>
      <c r="K1540" s="138" t="s">
        <v>4912</v>
      </c>
      <c r="L1540" s="138"/>
      <c r="M1540" s="142"/>
    </row>
    <row r="1541" spans="1:13" s="146" customFormat="1" ht="11.25" customHeight="1">
      <c r="A1541" s="59" t="s">
        <v>4913</v>
      </c>
      <c r="B1541" s="59" t="s">
        <v>4914</v>
      </c>
      <c r="C1541" s="59"/>
      <c r="D1541" s="59" t="s">
        <v>564</v>
      </c>
      <c r="E1541" s="59" t="s">
        <v>1213</v>
      </c>
      <c r="F1541" s="59"/>
      <c r="G1541" s="59"/>
      <c r="H1541" s="59" t="s">
        <v>4915</v>
      </c>
      <c r="I1541" s="59" t="s">
        <v>4916</v>
      </c>
      <c r="J1541" s="59"/>
      <c r="K1541" s="59"/>
      <c r="L1541" s="59"/>
      <c r="M1541" s="59"/>
    </row>
    <row r="1542" spans="1:13" s="146" customFormat="1" ht="11.25" customHeight="1">
      <c r="A1542" s="138" t="s">
        <v>3176</v>
      </c>
      <c r="B1542" s="141" t="s">
        <v>3177</v>
      </c>
      <c r="C1542" s="142"/>
      <c r="D1542" s="141" t="s">
        <v>1862</v>
      </c>
      <c r="E1542" s="141" t="s">
        <v>1863</v>
      </c>
      <c r="F1542" s="138"/>
      <c r="G1542" s="138"/>
      <c r="H1542" s="138"/>
      <c r="I1542" s="138"/>
      <c r="J1542" s="138"/>
      <c r="K1542" s="138"/>
      <c r="L1542" s="138"/>
      <c r="M1542" s="142"/>
    </row>
    <row r="1543" spans="1:13" s="146" customFormat="1" ht="11.25" customHeight="1">
      <c r="A1543" s="59" t="s">
        <v>610</v>
      </c>
      <c r="B1543" s="59" t="s">
        <v>1039</v>
      </c>
      <c r="C1543" s="59"/>
      <c r="D1543" s="59" t="s">
        <v>4289</v>
      </c>
      <c r="E1543" s="59" t="s">
        <v>4290</v>
      </c>
      <c r="F1543" s="59"/>
      <c r="G1543" s="59"/>
      <c r="H1543" s="59"/>
      <c r="I1543" s="59"/>
      <c r="J1543" s="59"/>
      <c r="K1543" s="59"/>
      <c r="L1543" s="59"/>
      <c r="M1543" s="59"/>
    </row>
    <row r="1544" spans="1:13" s="146" customFormat="1" ht="11.25" customHeight="1">
      <c r="A1544" s="138" t="s">
        <v>4917</v>
      </c>
      <c r="B1544" s="138" t="s">
        <v>4918</v>
      </c>
      <c r="C1544" s="142"/>
      <c r="D1544" s="138" t="s">
        <v>2940</v>
      </c>
      <c r="E1544" s="138" t="s">
        <v>4919</v>
      </c>
      <c r="F1544" s="138" t="s">
        <v>2417</v>
      </c>
      <c r="G1544" s="142" t="s">
        <v>4920</v>
      </c>
      <c r="H1544" s="138" t="s">
        <v>338</v>
      </c>
      <c r="I1544" s="142" t="s">
        <v>4921</v>
      </c>
      <c r="J1544" s="142"/>
      <c r="K1544" s="142"/>
      <c r="L1544" s="142"/>
      <c r="M1544" s="142"/>
    </row>
    <row r="1545" spans="1:13" s="146" customFormat="1" ht="11.25" customHeight="1">
      <c r="A1545" s="59" t="s">
        <v>4922</v>
      </c>
      <c r="B1545" s="139" t="s">
        <v>4923</v>
      </c>
      <c r="C1545" s="59"/>
      <c r="D1545" s="59" t="s">
        <v>469</v>
      </c>
      <c r="E1545" s="139" t="s">
        <v>470</v>
      </c>
      <c r="F1545" s="59" t="s">
        <v>1889</v>
      </c>
      <c r="G1545" s="139" t="s">
        <v>1890</v>
      </c>
      <c r="H1545" s="59"/>
      <c r="I1545" s="139"/>
      <c r="J1545" s="59"/>
      <c r="K1545" s="139"/>
      <c r="L1545" s="59"/>
      <c r="M1545" s="59"/>
    </row>
    <row r="1546" spans="1:13" s="146" customFormat="1" ht="11.25" customHeight="1">
      <c r="A1546" s="59" t="s">
        <v>2624</v>
      </c>
      <c r="B1546" s="139" t="s">
        <v>2625</v>
      </c>
      <c r="C1546" s="59"/>
      <c r="D1546" s="59" t="s">
        <v>1509</v>
      </c>
      <c r="E1546" s="139" t="s">
        <v>1510</v>
      </c>
      <c r="F1546" s="59"/>
      <c r="G1546" s="139"/>
      <c r="H1546" s="59"/>
      <c r="I1546" s="139"/>
      <c r="J1546" s="59"/>
      <c r="K1546" s="139"/>
      <c r="L1546" s="59"/>
      <c r="M1546" s="59"/>
    </row>
    <row r="1547" spans="1:13" s="146" customFormat="1" ht="11.25" customHeight="1">
      <c r="A1547" s="59" t="s">
        <v>4924</v>
      </c>
      <c r="B1547" s="139" t="s">
        <v>4925</v>
      </c>
      <c r="C1547" s="59">
        <v>9.6</v>
      </c>
      <c r="D1547" s="59" t="s">
        <v>446</v>
      </c>
      <c r="E1547" s="139" t="s">
        <v>447</v>
      </c>
      <c r="F1547" s="59" t="s">
        <v>2150</v>
      </c>
      <c r="G1547" s="139" t="s">
        <v>3084</v>
      </c>
      <c r="H1547" s="59" t="s">
        <v>3139</v>
      </c>
      <c r="I1547" s="139" t="s">
        <v>4597</v>
      </c>
      <c r="J1547" s="59" t="s">
        <v>469</v>
      </c>
      <c r="K1547" s="139" t="s">
        <v>470</v>
      </c>
      <c r="L1547" s="59"/>
      <c r="M1547" s="59"/>
    </row>
    <row r="1548" spans="1:13" s="146" customFormat="1" ht="11.25" customHeight="1">
      <c r="A1548" s="59" t="s">
        <v>4130</v>
      </c>
      <c r="B1548" s="139" t="s">
        <v>4926</v>
      </c>
      <c r="C1548" s="59"/>
      <c r="D1548" s="59" t="s">
        <v>2280</v>
      </c>
      <c r="E1548" s="139" t="s">
        <v>4213</v>
      </c>
      <c r="F1548" s="59"/>
      <c r="G1548" s="139"/>
      <c r="H1548" s="59"/>
      <c r="I1548" s="139"/>
      <c r="J1548" s="59"/>
      <c r="K1548" s="139"/>
      <c r="L1548" s="59"/>
      <c r="M1548" s="59"/>
    </row>
    <row r="1549" spans="1:13" s="146" customFormat="1" ht="11.25" customHeight="1">
      <c r="A1549" s="59" t="s">
        <v>1150</v>
      </c>
      <c r="B1549" s="139" t="s">
        <v>4927</v>
      </c>
      <c r="C1549" s="59">
        <v>0</v>
      </c>
      <c r="D1549" s="59" t="s">
        <v>4928</v>
      </c>
      <c r="E1549" s="139" t="s">
        <v>4929</v>
      </c>
      <c r="F1549" s="59" t="s">
        <v>708</v>
      </c>
      <c r="G1549" s="139" t="s">
        <v>709</v>
      </c>
      <c r="H1549" s="59" t="s">
        <v>2849</v>
      </c>
      <c r="I1549" s="139" t="s">
        <v>2850</v>
      </c>
      <c r="J1549" s="59" t="s">
        <v>2991</v>
      </c>
      <c r="K1549" s="139" t="s">
        <v>2992</v>
      </c>
      <c r="L1549" s="59"/>
      <c r="M1549" s="59"/>
    </row>
    <row r="1550" spans="1:13" s="146" customFormat="1" ht="11.25" customHeight="1">
      <c r="A1550" s="138" t="s">
        <v>4202</v>
      </c>
      <c r="B1550" s="141" t="s">
        <v>4203</v>
      </c>
      <c r="C1550" s="142"/>
      <c r="D1550" s="138">
        <v>10121804</v>
      </c>
      <c r="E1550" s="138"/>
      <c r="F1550" s="138"/>
      <c r="G1550" s="138"/>
      <c r="H1550" s="138"/>
      <c r="I1550" s="138"/>
      <c r="J1550" s="138"/>
      <c r="K1550" s="138"/>
      <c r="L1550" s="138"/>
      <c r="M1550" s="142"/>
    </row>
    <row r="1551" spans="1:13" s="146" customFormat="1" ht="11.25" customHeight="1">
      <c r="A1551" s="59" t="s">
        <v>880</v>
      </c>
      <c r="B1551" s="139" t="s">
        <v>881</v>
      </c>
      <c r="C1551" s="59">
        <v>0</v>
      </c>
      <c r="D1551" s="59" t="s">
        <v>4782</v>
      </c>
      <c r="E1551" s="139" t="s">
        <v>4783</v>
      </c>
      <c r="F1551" s="59"/>
      <c r="G1551" s="139"/>
      <c r="H1551" s="59"/>
      <c r="I1551" s="139"/>
      <c r="J1551" s="59"/>
      <c r="K1551" s="139"/>
      <c r="L1551" s="59"/>
      <c r="M1551" s="59"/>
    </row>
    <row r="1552" spans="1:13" s="146" customFormat="1" ht="11.25" customHeight="1">
      <c r="A1552" s="59" t="s">
        <v>4930</v>
      </c>
      <c r="B1552" s="59" t="s">
        <v>4931</v>
      </c>
      <c r="C1552" s="59"/>
      <c r="D1552" s="59" t="s">
        <v>589</v>
      </c>
      <c r="E1552" s="59" t="s">
        <v>590</v>
      </c>
      <c r="F1552" s="59"/>
      <c r="G1552" s="59"/>
      <c r="H1552" s="59"/>
      <c r="I1552" s="59"/>
      <c r="J1552" s="59"/>
      <c r="K1552" s="59"/>
      <c r="L1552" s="59"/>
      <c r="M1552" s="59"/>
    </row>
    <row r="1553" spans="1:13" s="146" customFormat="1" ht="11.25" customHeight="1">
      <c r="A1553" s="59" t="s">
        <v>2806</v>
      </c>
      <c r="B1553" s="139" t="s">
        <v>4932</v>
      </c>
      <c r="C1553" s="59"/>
      <c r="D1553" s="59" t="s">
        <v>4594</v>
      </c>
      <c r="E1553" s="139" t="s">
        <v>4595</v>
      </c>
      <c r="F1553" s="59"/>
      <c r="G1553" s="139"/>
      <c r="H1553" s="59"/>
      <c r="I1553" s="139"/>
      <c r="J1553" s="59"/>
      <c r="K1553" s="139"/>
      <c r="L1553" s="59"/>
      <c r="M1553" s="59"/>
    </row>
    <row r="1554" spans="1:13" s="146" customFormat="1" ht="11.25" customHeight="1">
      <c r="A1554" s="59" t="s">
        <v>4933</v>
      </c>
      <c r="B1554" s="139" t="s">
        <v>4934</v>
      </c>
      <c r="C1554" s="59">
        <v>7.21</v>
      </c>
      <c r="D1554" s="59" t="s">
        <v>276</v>
      </c>
      <c r="E1554" s="139" t="s">
        <v>4935</v>
      </c>
      <c r="F1554" s="59" t="s">
        <v>286</v>
      </c>
      <c r="G1554" s="139" t="s">
        <v>287</v>
      </c>
      <c r="H1554" s="59" t="s">
        <v>478</v>
      </c>
      <c r="I1554" s="139" t="s">
        <v>479</v>
      </c>
      <c r="J1554" s="59" t="s">
        <v>658</v>
      </c>
      <c r="K1554" s="139" t="s">
        <v>659</v>
      </c>
      <c r="L1554" s="59" t="s">
        <v>870</v>
      </c>
      <c r="M1554" s="59"/>
    </row>
    <row r="1555" spans="1:13" s="146" customFormat="1" ht="11.25" customHeight="1">
      <c r="A1555" s="59" t="s">
        <v>4936</v>
      </c>
      <c r="B1555" s="139" t="s">
        <v>4937</v>
      </c>
      <c r="C1555" s="59">
        <v>2.97</v>
      </c>
      <c r="D1555" s="59" t="s">
        <v>1403</v>
      </c>
      <c r="E1555" s="139" t="s">
        <v>4938</v>
      </c>
      <c r="F1555" s="59" t="s">
        <v>547</v>
      </c>
      <c r="G1555" s="139" t="s">
        <v>548</v>
      </c>
      <c r="H1555" s="59" t="s">
        <v>286</v>
      </c>
      <c r="I1555" s="139" t="s">
        <v>287</v>
      </c>
      <c r="J1555" s="59" t="s">
        <v>478</v>
      </c>
      <c r="K1555" s="139" t="s">
        <v>479</v>
      </c>
      <c r="L1555" s="59" t="s">
        <v>658</v>
      </c>
      <c r="M1555" s="59" t="s">
        <v>896</v>
      </c>
    </row>
    <row r="1556" spans="1:13" s="146" customFormat="1" ht="11.25" customHeight="1">
      <c r="A1556" s="264" t="s">
        <v>4939</v>
      </c>
      <c r="B1556" s="265" t="s">
        <v>4940</v>
      </c>
      <c r="C1556" s="267"/>
      <c r="D1556" s="266" t="s">
        <v>990</v>
      </c>
      <c r="E1556" s="265" t="s">
        <v>1157</v>
      </c>
      <c r="F1556" s="266" t="s">
        <v>483</v>
      </c>
      <c r="G1556" s="265" t="s">
        <v>484</v>
      </c>
      <c r="H1556" s="265" t="s">
        <v>286</v>
      </c>
      <c r="I1556" s="265" t="s">
        <v>287</v>
      </c>
      <c r="J1556" s="265" t="s">
        <v>478</v>
      </c>
      <c r="K1556" s="265" t="s">
        <v>479</v>
      </c>
      <c r="L1556" s="265" t="s">
        <v>658</v>
      </c>
      <c r="M1556" s="265" t="s">
        <v>2905</v>
      </c>
    </row>
    <row r="1557" spans="1:13" s="146" customFormat="1" ht="11.25" customHeight="1">
      <c r="A1557" s="59" t="s">
        <v>601</v>
      </c>
      <c r="B1557" s="139" t="s">
        <v>602</v>
      </c>
      <c r="C1557" s="59"/>
      <c r="D1557" s="59" t="s">
        <v>3267</v>
      </c>
      <c r="E1557" s="139" t="s">
        <v>3268</v>
      </c>
      <c r="F1557" s="59"/>
      <c r="G1557" s="139"/>
      <c r="H1557" s="59"/>
      <c r="I1557" s="139"/>
      <c r="J1557" s="59"/>
      <c r="K1557" s="139"/>
      <c r="L1557" s="59"/>
      <c r="M1557" s="59"/>
    </row>
    <row r="1558" spans="1:13" s="146" customFormat="1" ht="11.25" customHeight="1">
      <c r="A1558" s="138" t="s">
        <v>4941</v>
      </c>
      <c r="B1558" s="138" t="s">
        <v>4942</v>
      </c>
      <c r="C1558" s="142"/>
      <c r="D1558" s="138" t="s">
        <v>494</v>
      </c>
      <c r="E1558" s="138" t="s">
        <v>4216</v>
      </c>
      <c r="F1558" s="138" t="s">
        <v>1742</v>
      </c>
      <c r="G1558" s="138" t="s">
        <v>4217</v>
      </c>
      <c r="H1558" s="138" t="s">
        <v>505</v>
      </c>
      <c r="I1558" s="138" t="s">
        <v>2246</v>
      </c>
      <c r="J1558" s="138" t="s">
        <v>3126</v>
      </c>
      <c r="K1558" s="138" t="s">
        <v>3127</v>
      </c>
      <c r="L1558" s="138"/>
      <c r="M1558" s="138"/>
    </row>
    <row r="1559" spans="1:13" s="146" customFormat="1" ht="11.25" customHeight="1">
      <c r="A1559" s="59" t="s">
        <v>4943</v>
      </c>
      <c r="B1559" s="59" t="s">
        <v>4944</v>
      </c>
      <c r="C1559" s="59"/>
      <c r="D1559" s="59" t="s">
        <v>494</v>
      </c>
      <c r="E1559" s="59" t="s">
        <v>495</v>
      </c>
      <c r="F1559" s="59" t="s">
        <v>276</v>
      </c>
      <c r="G1559" s="59" t="s">
        <v>1800</v>
      </c>
      <c r="H1559" s="59" t="s">
        <v>786</v>
      </c>
      <c r="I1559" s="59" t="s">
        <v>4945</v>
      </c>
      <c r="J1559" s="59" t="s">
        <v>2775</v>
      </c>
      <c r="K1559" s="59" t="s">
        <v>4946</v>
      </c>
      <c r="L1559" s="59"/>
      <c r="M1559" s="59" t="s">
        <v>4947</v>
      </c>
    </row>
    <row r="1560" spans="1:13" s="146" customFormat="1" ht="11.25" customHeight="1">
      <c r="A1560" s="59" t="s">
        <v>2260</v>
      </c>
      <c r="B1560" s="59" t="s">
        <v>3265</v>
      </c>
      <c r="C1560" s="59"/>
      <c r="D1560" s="59" t="s">
        <v>3349</v>
      </c>
      <c r="E1560" s="59" t="s">
        <v>4948</v>
      </c>
      <c r="F1560" s="59" t="s">
        <v>3892</v>
      </c>
      <c r="G1560" s="59" t="s">
        <v>3893</v>
      </c>
      <c r="H1560" s="59"/>
      <c r="I1560" s="59"/>
      <c r="J1560" s="59"/>
      <c r="K1560" s="59"/>
      <c r="L1560" s="59"/>
      <c r="M1560" s="59"/>
    </row>
    <row r="1561" spans="1:13" s="146" customFormat="1" ht="11.25" customHeight="1">
      <c r="A1561" s="59" t="s">
        <v>4949</v>
      </c>
      <c r="B1561" s="139" t="s">
        <v>4950</v>
      </c>
      <c r="C1561" s="59">
        <v>0.1</v>
      </c>
      <c r="D1561" s="59" t="s">
        <v>19</v>
      </c>
      <c r="E1561" s="139" t="s">
        <v>302</v>
      </c>
      <c r="F1561" s="59" t="s">
        <v>2403</v>
      </c>
      <c r="G1561" s="139" t="s">
        <v>2049</v>
      </c>
      <c r="H1561" s="59" t="s">
        <v>3562</v>
      </c>
      <c r="I1561" s="139" t="s">
        <v>4876</v>
      </c>
      <c r="J1561" s="59" t="s">
        <v>2140</v>
      </c>
      <c r="K1561" s="139" t="s">
        <v>2141</v>
      </c>
      <c r="L1561" s="59"/>
      <c r="M1561" s="59"/>
    </row>
    <row r="1562" spans="1:13" s="146" customFormat="1" ht="11.25" customHeight="1">
      <c r="A1562" s="59" t="s">
        <v>4951</v>
      </c>
      <c r="B1562" s="59" t="s">
        <v>4952</v>
      </c>
      <c r="C1562" s="59">
        <v>5.29</v>
      </c>
      <c r="D1562" s="59" t="s">
        <v>3097</v>
      </c>
      <c r="E1562" s="59" t="s">
        <v>3187</v>
      </c>
      <c r="F1562" s="59" t="s">
        <v>981</v>
      </c>
      <c r="G1562" s="59" t="s">
        <v>982</v>
      </c>
      <c r="H1562" s="59" t="s">
        <v>19</v>
      </c>
      <c r="I1562" s="59" t="s">
        <v>302</v>
      </c>
      <c r="J1562" s="59" t="s">
        <v>3336</v>
      </c>
      <c r="K1562" s="59" t="s">
        <v>4953</v>
      </c>
      <c r="L1562" s="59"/>
      <c r="M1562" s="59"/>
    </row>
    <row r="1563" spans="1:13" s="146" customFormat="1" ht="11.25" customHeight="1">
      <c r="A1563" s="59" t="s">
        <v>4954</v>
      </c>
      <c r="B1563" s="59" t="s">
        <v>4955</v>
      </c>
      <c r="C1563" s="59"/>
      <c r="D1563" s="59" t="s">
        <v>19</v>
      </c>
      <c r="E1563" s="59" t="s">
        <v>302</v>
      </c>
      <c r="F1563" s="59" t="s">
        <v>1389</v>
      </c>
      <c r="G1563" s="59" t="s">
        <v>1390</v>
      </c>
      <c r="H1563" s="59" t="s">
        <v>1391</v>
      </c>
      <c r="I1563" s="59" t="s">
        <v>1392</v>
      </c>
      <c r="J1563" s="59" t="s">
        <v>1393</v>
      </c>
      <c r="K1563" s="59" t="s">
        <v>1394</v>
      </c>
      <c r="L1563" s="59"/>
      <c r="M1563" s="59"/>
    </row>
    <row r="1564" spans="1:13" s="146" customFormat="1" ht="11.25" customHeight="1">
      <c r="A1564" s="59" t="s">
        <v>4326</v>
      </c>
      <c r="B1564" s="59" t="s">
        <v>4956</v>
      </c>
      <c r="C1564" s="59"/>
      <c r="D1564" s="59" t="s">
        <v>708</v>
      </c>
      <c r="E1564" s="59" t="s">
        <v>709</v>
      </c>
      <c r="F1564" s="59"/>
      <c r="G1564" s="59"/>
      <c r="H1564" s="59"/>
      <c r="I1564" s="59"/>
      <c r="J1564" s="59"/>
      <c r="K1564" s="59"/>
      <c r="L1564" s="59"/>
      <c r="M1564" s="59"/>
    </row>
    <row r="1565" spans="1:13" s="146" customFormat="1" ht="11.25" customHeight="1">
      <c r="A1565" s="59" t="s">
        <v>4957</v>
      </c>
      <c r="B1565" s="59" t="s">
        <v>4958</v>
      </c>
      <c r="C1565" s="59"/>
      <c r="D1565" s="59" t="s">
        <v>19</v>
      </c>
      <c r="E1565" s="59" t="s">
        <v>3134</v>
      </c>
      <c r="F1565" s="59" t="s">
        <v>4076</v>
      </c>
      <c r="G1565" s="59" t="s">
        <v>4077</v>
      </c>
      <c r="H1565" s="59" t="s">
        <v>3639</v>
      </c>
      <c r="I1565" s="59" t="s">
        <v>3640</v>
      </c>
      <c r="J1565" s="59"/>
      <c r="K1565" s="59"/>
      <c r="L1565" s="59"/>
      <c r="M1565" s="59"/>
    </row>
    <row r="1566" spans="1:13" s="146" customFormat="1" ht="11.25" customHeight="1">
      <c r="A1566" s="59" t="s">
        <v>4959</v>
      </c>
      <c r="B1566" s="59" t="s">
        <v>4960</v>
      </c>
      <c r="C1566" s="59"/>
      <c r="D1566" s="59" t="s">
        <v>496</v>
      </c>
      <c r="E1566" s="59" t="s">
        <v>1816</v>
      </c>
      <c r="F1566" s="59" t="s">
        <v>1236</v>
      </c>
      <c r="G1566" s="59" t="s">
        <v>1237</v>
      </c>
      <c r="H1566" s="59" t="s">
        <v>2492</v>
      </c>
      <c r="I1566" s="59" t="s">
        <v>2493</v>
      </c>
      <c r="J1566" s="59" t="s">
        <v>4061</v>
      </c>
      <c r="K1566" s="59" t="s">
        <v>4062</v>
      </c>
      <c r="L1566" s="59"/>
      <c r="M1566" s="59"/>
    </row>
    <row r="1567" spans="1:13" s="146" customFormat="1" ht="11.25" customHeight="1">
      <c r="A1567" s="59" t="s">
        <v>4961</v>
      </c>
      <c r="B1567" s="139" t="s">
        <v>4962</v>
      </c>
      <c r="C1567" s="59">
        <v>8.35</v>
      </c>
      <c r="D1567" s="59" t="s">
        <v>17</v>
      </c>
      <c r="E1567" s="139" t="s">
        <v>275</v>
      </c>
      <c r="F1567" s="59" t="s">
        <v>494</v>
      </c>
      <c r="G1567" s="139" t="s">
        <v>495</v>
      </c>
      <c r="H1567" s="59" t="s">
        <v>1595</v>
      </c>
      <c r="I1567" s="139" t="s">
        <v>1596</v>
      </c>
      <c r="J1567" s="59" t="s">
        <v>496</v>
      </c>
      <c r="K1567" s="139" t="s">
        <v>497</v>
      </c>
      <c r="L1567" s="59"/>
      <c r="M1567" s="59" t="s">
        <v>1179</v>
      </c>
    </row>
    <row r="1568" spans="1:13" s="146" customFormat="1" ht="11.25" customHeight="1">
      <c r="A1568" s="59" t="s">
        <v>3371</v>
      </c>
      <c r="B1568" s="139" t="s">
        <v>4963</v>
      </c>
      <c r="C1568" s="59"/>
      <c r="D1568" s="59" t="s">
        <v>4073</v>
      </c>
      <c r="E1568" s="139" t="s">
        <v>4074</v>
      </c>
      <c r="F1568" s="59"/>
      <c r="G1568" s="139"/>
      <c r="H1568" s="59"/>
      <c r="I1568" s="139"/>
      <c r="J1568" s="59"/>
      <c r="K1568" s="139"/>
      <c r="L1568" s="59"/>
      <c r="M1568" s="59"/>
    </row>
    <row r="1569" spans="1:13" s="146" customFormat="1" ht="11.25" customHeight="1">
      <c r="A1569" s="59" t="s">
        <v>3349</v>
      </c>
      <c r="B1569" s="139" t="s">
        <v>3350</v>
      </c>
      <c r="C1569" s="59"/>
      <c r="D1569" s="59" t="s">
        <v>3339</v>
      </c>
      <c r="E1569" s="139" t="s">
        <v>4964</v>
      </c>
      <c r="F1569" s="59" t="s">
        <v>4025</v>
      </c>
      <c r="G1569" s="139" t="s">
        <v>4026</v>
      </c>
      <c r="H1569" s="59" t="s">
        <v>4457</v>
      </c>
      <c r="I1569" s="139" t="s">
        <v>4458</v>
      </c>
      <c r="J1569" s="59" t="s">
        <v>4403</v>
      </c>
      <c r="K1569" s="139" t="s">
        <v>4965</v>
      </c>
      <c r="L1569" s="59"/>
      <c r="M1569" s="59"/>
    </row>
    <row r="1570" spans="1:13" s="146" customFormat="1" ht="11.25" customHeight="1">
      <c r="A1570" s="59" t="s">
        <v>2702</v>
      </c>
      <c r="B1570" s="59" t="s">
        <v>4966</v>
      </c>
      <c r="C1570" s="59"/>
      <c r="D1570" s="59" t="s">
        <v>321</v>
      </c>
      <c r="E1570" s="59" t="s">
        <v>279</v>
      </c>
      <c r="F1570" s="59" t="s">
        <v>1100</v>
      </c>
      <c r="G1570" s="59" t="s">
        <v>3049</v>
      </c>
      <c r="H1570" s="59" t="s">
        <v>3815</v>
      </c>
      <c r="I1570" s="59" t="s">
        <v>3816</v>
      </c>
      <c r="J1570" s="59" t="s">
        <v>322</v>
      </c>
      <c r="K1570" s="59" t="s">
        <v>323</v>
      </c>
      <c r="L1570" s="59"/>
      <c r="M1570" s="59"/>
    </row>
    <row r="1571" spans="1:13" s="146" customFormat="1" ht="11.25" customHeight="1">
      <c r="A1571" s="59" t="s">
        <v>4967</v>
      </c>
      <c r="B1571" s="59" t="s">
        <v>4968</v>
      </c>
      <c r="C1571" s="59"/>
      <c r="D1571" s="59" t="s">
        <v>2127</v>
      </c>
      <c r="E1571" s="59" t="s">
        <v>3318</v>
      </c>
      <c r="F1571" s="59"/>
      <c r="G1571" s="59"/>
      <c r="H1571" s="59"/>
      <c r="I1571" s="59"/>
      <c r="J1571" s="59"/>
      <c r="K1571" s="59"/>
      <c r="L1571" s="59"/>
      <c r="M1571" s="59"/>
    </row>
    <row r="1572" spans="1:13" s="146" customFormat="1" ht="11.25" customHeight="1">
      <c r="A1572" s="138" t="s">
        <v>4969</v>
      </c>
      <c r="B1572" s="138" t="s">
        <v>4970</v>
      </c>
      <c r="C1572" s="142"/>
      <c r="D1572" s="138" t="s">
        <v>2388</v>
      </c>
      <c r="E1572" s="138" t="s">
        <v>4971</v>
      </c>
      <c r="F1572" s="138" t="s">
        <v>531</v>
      </c>
      <c r="G1572" s="138" t="s">
        <v>1770</v>
      </c>
      <c r="H1572" s="138" t="s">
        <v>4373</v>
      </c>
      <c r="I1572" s="138" t="s">
        <v>4374</v>
      </c>
      <c r="J1572" s="138" t="s">
        <v>1651</v>
      </c>
      <c r="K1572" s="138" t="s">
        <v>1652</v>
      </c>
      <c r="L1572" s="138"/>
      <c r="M1572" s="138"/>
    </row>
    <row r="1573" spans="1:13" s="146" customFormat="1" ht="11.25" customHeight="1">
      <c r="A1573" s="59" t="s">
        <v>1142</v>
      </c>
      <c r="B1573" s="59" t="s">
        <v>1143</v>
      </c>
      <c r="C1573" s="59"/>
      <c r="D1573" s="59" t="s">
        <v>1587</v>
      </c>
      <c r="E1573" s="59" t="s">
        <v>1588</v>
      </c>
      <c r="F1573" s="59"/>
      <c r="G1573" s="59"/>
      <c r="H1573" s="59"/>
      <c r="I1573" s="59"/>
      <c r="J1573" s="59"/>
      <c r="K1573" s="59"/>
      <c r="L1573" s="59"/>
      <c r="M1573" s="59"/>
    </row>
    <row r="1574" spans="1:13" s="146" customFormat="1" ht="11.25" customHeight="1">
      <c r="A1574" s="59" t="s">
        <v>3373</v>
      </c>
      <c r="B1574" s="139" t="s">
        <v>3374</v>
      </c>
      <c r="C1574" s="59"/>
      <c r="D1574" s="59">
        <v>10072410</v>
      </c>
      <c r="E1574" s="139" t="s">
        <v>375</v>
      </c>
      <c r="F1574" s="59"/>
      <c r="G1574" s="139"/>
      <c r="H1574" s="59"/>
      <c r="I1574" s="139"/>
      <c r="J1574" s="59"/>
      <c r="K1574" s="139"/>
      <c r="L1574" s="59"/>
      <c r="M1574" s="59"/>
    </row>
    <row r="1575" spans="1:13" s="146" customFormat="1" ht="11.25" customHeight="1">
      <c r="A1575" s="59" t="s">
        <v>1541</v>
      </c>
      <c r="B1575" s="59" t="s">
        <v>1542</v>
      </c>
      <c r="C1575" s="59"/>
      <c r="D1575" s="59" t="s">
        <v>708</v>
      </c>
      <c r="E1575" s="59" t="s">
        <v>4972</v>
      </c>
      <c r="F1575" s="59" t="s">
        <v>2535</v>
      </c>
      <c r="G1575" s="59" t="s">
        <v>2536</v>
      </c>
      <c r="H1575" s="59" t="s">
        <v>1088</v>
      </c>
      <c r="I1575" s="59" t="s">
        <v>1089</v>
      </c>
      <c r="J1575" s="59" t="s">
        <v>1446</v>
      </c>
      <c r="K1575" s="59" t="s">
        <v>1447</v>
      </c>
      <c r="L1575" s="59"/>
      <c r="M1575" s="59"/>
    </row>
    <row r="1576" spans="1:13" s="146" customFormat="1" ht="11.25" customHeight="1">
      <c r="A1576" s="59" t="s">
        <v>4973</v>
      </c>
      <c r="B1576" s="59" t="s">
        <v>4974</v>
      </c>
      <c r="C1576" s="59"/>
      <c r="D1576" s="59" t="s">
        <v>1541</v>
      </c>
      <c r="E1576" s="59" t="s">
        <v>1542</v>
      </c>
      <c r="F1576" s="59" t="s">
        <v>446</v>
      </c>
      <c r="G1576" s="59" t="s">
        <v>447</v>
      </c>
      <c r="H1576" s="59" t="s">
        <v>2987</v>
      </c>
      <c r="I1576" s="59" t="s">
        <v>2988</v>
      </c>
      <c r="J1576" s="59"/>
      <c r="K1576" s="59"/>
      <c r="L1576" s="59"/>
      <c r="M1576" s="59"/>
    </row>
    <row r="1577" spans="1:13" s="146" customFormat="1" ht="11.25" customHeight="1">
      <c r="A1577" s="59" t="s">
        <v>3190</v>
      </c>
      <c r="B1577" s="139" t="s">
        <v>4975</v>
      </c>
      <c r="C1577" s="59"/>
      <c r="D1577" s="59" t="s">
        <v>708</v>
      </c>
      <c r="E1577" s="139" t="s">
        <v>709</v>
      </c>
      <c r="F1577" s="59" t="s">
        <v>691</v>
      </c>
      <c r="G1577" s="139"/>
      <c r="H1577" s="59"/>
      <c r="I1577" s="139"/>
      <c r="J1577" s="59"/>
      <c r="K1577" s="139"/>
      <c r="L1577" s="59"/>
      <c r="M1577" s="59"/>
    </row>
    <row r="1578" spans="1:13" s="146" customFormat="1" ht="11.25" customHeight="1">
      <c r="A1578" s="59" t="s">
        <v>3903</v>
      </c>
      <c r="B1578" s="139" t="s">
        <v>3904</v>
      </c>
      <c r="C1578" s="59"/>
      <c r="D1578" s="59" t="s">
        <v>556</v>
      </c>
      <c r="E1578" s="139" t="s">
        <v>557</v>
      </c>
      <c r="F1578" s="59"/>
      <c r="G1578" s="139"/>
      <c r="H1578" s="59"/>
      <c r="I1578" s="139"/>
      <c r="J1578" s="59"/>
      <c r="K1578" s="139"/>
      <c r="L1578" s="59"/>
      <c r="M1578" s="59"/>
    </row>
    <row r="1579" spans="1:13" s="331" customFormat="1" ht="11.25" customHeight="1">
      <c r="A1579" s="59" t="s">
        <v>4976</v>
      </c>
      <c r="B1579" s="139" t="s">
        <v>4977</v>
      </c>
      <c r="C1579" s="59">
        <v>0</v>
      </c>
      <c r="D1579" s="59" t="s">
        <v>547</v>
      </c>
      <c r="E1579" s="139" t="s">
        <v>548</v>
      </c>
      <c r="F1579" s="59" t="s">
        <v>286</v>
      </c>
      <c r="G1579" s="139" t="s">
        <v>287</v>
      </c>
      <c r="H1579" s="59" t="s">
        <v>6386</v>
      </c>
      <c r="I1579" s="139" t="s">
        <v>1491</v>
      </c>
      <c r="J1579" s="59" t="s">
        <v>314</v>
      </c>
      <c r="K1579" s="139" t="s">
        <v>315</v>
      </c>
      <c r="L1579" s="59"/>
      <c r="M1579" s="59" t="s">
        <v>2243</v>
      </c>
    </row>
    <row r="1580" spans="1:13" s="331" customFormat="1" ht="11.25" customHeight="1">
      <c r="A1580" s="59" t="s">
        <v>4978</v>
      </c>
      <c r="B1580" s="139" t="s">
        <v>4979</v>
      </c>
      <c r="C1580" s="59">
        <v>9</v>
      </c>
      <c r="D1580" s="59" t="s">
        <v>1437</v>
      </c>
      <c r="E1580" s="139" t="s">
        <v>1438</v>
      </c>
      <c r="F1580" s="59" t="s">
        <v>585</v>
      </c>
      <c r="G1580" s="139" t="s">
        <v>586</v>
      </c>
      <c r="H1580" s="59" t="s">
        <v>1882</v>
      </c>
      <c r="I1580" s="139" t="s">
        <v>1883</v>
      </c>
      <c r="J1580" s="59" t="s">
        <v>2824</v>
      </c>
      <c r="K1580" s="139" t="s">
        <v>2825</v>
      </c>
      <c r="L1580" s="59"/>
      <c r="M1580" s="59" t="s">
        <v>2463</v>
      </c>
    </row>
    <row r="1581" spans="1:13" s="331" customFormat="1" ht="11.25" customHeight="1">
      <c r="A1581" s="59" t="s">
        <v>387</v>
      </c>
      <c r="B1581" s="139" t="s">
        <v>4980</v>
      </c>
      <c r="C1581" s="59">
        <v>0</v>
      </c>
      <c r="D1581" s="59" t="s">
        <v>2669</v>
      </c>
      <c r="E1581" s="139" t="s">
        <v>4981</v>
      </c>
      <c r="F1581" s="59" t="s">
        <v>4819</v>
      </c>
      <c r="G1581" s="139" t="s">
        <v>4820</v>
      </c>
      <c r="H1581" s="59"/>
      <c r="I1581" s="139"/>
      <c r="J1581" s="59"/>
      <c r="K1581" s="139"/>
      <c r="L1581" s="59"/>
      <c r="M1581" s="59"/>
    </row>
    <row r="1582" spans="1:13" s="146" customFormat="1" ht="11.25" customHeight="1">
      <c r="A1582" s="59" t="s">
        <v>3269</v>
      </c>
      <c r="B1582" s="139" t="s">
        <v>3270</v>
      </c>
      <c r="C1582" s="59"/>
      <c r="D1582" s="59">
        <v>12061501</v>
      </c>
      <c r="E1582" s="139" t="s">
        <v>1331</v>
      </c>
      <c r="F1582" s="59"/>
      <c r="G1582" s="139"/>
      <c r="H1582" s="59"/>
      <c r="I1582" s="139"/>
      <c r="J1582" s="59"/>
      <c r="K1582" s="139"/>
      <c r="L1582" s="59"/>
      <c r="M1582" s="59"/>
    </row>
    <row r="1583" spans="1:13" s="146" customFormat="1" ht="11.25" customHeight="1">
      <c r="A1583" s="59" t="s">
        <v>4027</v>
      </c>
      <c r="B1583" s="139" t="s">
        <v>4028</v>
      </c>
      <c r="C1583" s="59"/>
      <c r="D1583" s="59" t="s">
        <v>3528</v>
      </c>
      <c r="E1583" s="139" t="s">
        <v>4982</v>
      </c>
      <c r="F1583" s="59"/>
      <c r="G1583" s="139"/>
      <c r="H1583" s="59"/>
      <c r="I1583" s="139"/>
      <c r="J1583" s="59"/>
      <c r="K1583" s="139"/>
      <c r="L1583" s="59"/>
      <c r="M1583" s="59"/>
    </row>
    <row r="1584" spans="1:13" s="146" customFormat="1" ht="11.25" customHeight="1">
      <c r="A1584" s="138" t="s">
        <v>4983</v>
      </c>
      <c r="B1584" s="138" t="s">
        <v>4984</v>
      </c>
      <c r="C1584" s="142">
        <v>10.1</v>
      </c>
      <c r="D1584" s="138" t="s">
        <v>17</v>
      </c>
      <c r="E1584" s="138" t="s">
        <v>275</v>
      </c>
      <c r="F1584" s="138" t="s">
        <v>288</v>
      </c>
      <c r="G1584" s="138" t="s">
        <v>1649</v>
      </c>
      <c r="H1584" s="138" t="s">
        <v>397</v>
      </c>
      <c r="I1584" s="138" t="s">
        <v>646</v>
      </c>
      <c r="J1584" s="138" t="s">
        <v>2046</v>
      </c>
      <c r="K1584" s="138" t="s">
        <v>4985</v>
      </c>
      <c r="L1584" s="141" t="s">
        <v>1997</v>
      </c>
      <c r="M1584" s="138" t="s">
        <v>384</v>
      </c>
    </row>
    <row r="1585" spans="1:13" s="146" customFormat="1" ht="11.25" customHeight="1">
      <c r="A1585" s="138" t="s">
        <v>4986</v>
      </c>
      <c r="B1585" s="138" t="s">
        <v>4987</v>
      </c>
      <c r="C1585" s="142"/>
      <c r="D1585" s="138" t="s">
        <v>378</v>
      </c>
      <c r="E1585" s="138" t="s">
        <v>379</v>
      </c>
      <c r="F1585" s="138" t="s">
        <v>286</v>
      </c>
      <c r="G1585" s="138" t="s">
        <v>287</v>
      </c>
      <c r="H1585" s="138" t="s">
        <v>1926</v>
      </c>
      <c r="I1585" s="138" t="s">
        <v>1952</v>
      </c>
      <c r="J1585" s="138" t="s">
        <v>446</v>
      </c>
      <c r="K1585" s="138" t="s">
        <v>4988</v>
      </c>
      <c r="L1585" s="141" t="s">
        <v>1088</v>
      </c>
      <c r="M1585" s="138" t="s">
        <v>1197</v>
      </c>
    </row>
    <row r="1586" spans="1:13" s="146" customFormat="1" ht="11.25" customHeight="1">
      <c r="A1586" s="59" t="s">
        <v>4989</v>
      </c>
      <c r="B1586" s="59" t="s">
        <v>4990</v>
      </c>
      <c r="C1586" s="59"/>
      <c r="D1586" s="59" t="s">
        <v>3963</v>
      </c>
      <c r="E1586" s="59" t="s">
        <v>3964</v>
      </c>
      <c r="F1586" s="59"/>
      <c r="G1586" s="59"/>
      <c r="H1586" s="59"/>
      <c r="I1586" s="59"/>
      <c r="J1586" s="59"/>
      <c r="K1586" s="59"/>
      <c r="L1586" s="59"/>
      <c r="M1586" s="59"/>
    </row>
    <row r="1587" spans="1:13" s="146" customFormat="1" ht="11.25" customHeight="1">
      <c r="A1587" s="59" t="s">
        <v>3944</v>
      </c>
      <c r="B1587" s="139" t="s">
        <v>3945</v>
      </c>
      <c r="C1587" s="59"/>
      <c r="D1587" s="59" t="s">
        <v>2669</v>
      </c>
      <c r="E1587" s="139" t="s">
        <v>4981</v>
      </c>
      <c r="F1587" s="59"/>
      <c r="G1587" s="139"/>
      <c r="H1587" s="59"/>
      <c r="I1587" s="139"/>
      <c r="J1587" s="59"/>
      <c r="K1587" s="139"/>
      <c r="L1587" s="59"/>
      <c r="M1587" s="59"/>
    </row>
    <row r="1588" spans="1:13" s="146" customFormat="1" ht="11.25" customHeight="1">
      <c r="A1588" s="59" t="s">
        <v>391</v>
      </c>
      <c r="B1588" s="59" t="s">
        <v>392</v>
      </c>
      <c r="C1588" s="59"/>
      <c r="D1588" s="59" t="s">
        <v>4289</v>
      </c>
      <c r="E1588" s="59" t="s">
        <v>4290</v>
      </c>
      <c r="F1588" s="59"/>
      <c r="G1588" s="59"/>
      <c r="H1588" s="59"/>
      <c r="I1588" s="59"/>
      <c r="J1588" s="59"/>
      <c r="K1588" s="59"/>
      <c r="L1588" s="59"/>
      <c r="M1588" s="59"/>
    </row>
    <row r="1589" spans="1:13" s="146" customFormat="1" ht="11.25" customHeight="1">
      <c r="A1589" s="264" t="s">
        <v>4991</v>
      </c>
      <c r="B1589" s="265" t="s">
        <v>4992</v>
      </c>
      <c r="C1589" s="267">
        <v>4.24</v>
      </c>
      <c r="D1589" s="265" t="s">
        <v>4993</v>
      </c>
      <c r="E1589" s="265" t="s">
        <v>4994</v>
      </c>
      <c r="F1589" s="265" t="s">
        <v>483</v>
      </c>
      <c r="G1589" s="265" t="s">
        <v>484</v>
      </c>
      <c r="H1589" s="265" t="s">
        <v>397</v>
      </c>
      <c r="I1589" s="265" t="s">
        <v>646</v>
      </c>
      <c r="J1589" s="265" t="s">
        <v>4995</v>
      </c>
      <c r="K1589" s="265" t="s">
        <v>2632</v>
      </c>
      <c r="L1589" s="265"/>
      <c r="M1589" s="265" t="s">
        <v>1643</v>
      </c>
    </row>
    <row r="1590" spans="1:13" s="146" customFormat="1" ht="11.25" customHeight="1">
      <c r="A1590" s="264" t="s">
        <v>1981</v>
      </c>
      <c r="B1590" s="265" t="s">
        <v>1982</v>
      </c>
      <c r="C1590" s="267"/>
      <c r="D1590" s="265" t="s">
        <v>610</v>
      </c>
      <c r="E1590" s="265" t="s">
        <v>1039</v>
      </c>
      <c r="F1590" s="265"/>
      <c r="G1590" s="265"/>
      <c r="H1590" s="265"/>
      <c r="I1590" s="265"/>
      <c r="J1590" s="265"/>
      <c r="K1590" s="265"/>
      <c r="L1590" s="265"/>
      <c r="M1590" s="265"/>
    </row>
    <row r="1591" spans="1:13" s="146" customFormat="1" ht="11.25" customHeight="1">
      <c r="A1591" s="59" t="s">
        <v>4291</v>
      </c>
      <c r="B1591" s="59" t="s">
        <v>4292</v>
      </c>
      <c r="C1591" s="59"/>
      <c r="D1591" s="59">
        <v>10081601</v>
      </c>
      <c r="E1591" s="59"/>
      <c r="F1591" s="59"/>
      <c r="G1591" s="59"/>
      <c r="H1591" s="59"/>
      <c r="I1591" s="59"/>
      <c r="J1591" s="59"/>
      <c r="K1591" s="59"/>
      <c r="L1591" s="59"/>
      <c r="M1591" s="59"/>
    </row>
    <row r="1592" spans="1:13" s="146" customFormat="1" ht="11.25" customHeight="1">
      <c r="A1592" s="59" t="s">
        <v>4996</v>
      </c>
      <c r="B1592" s="59" t="s">
        <v>4997</v>
      </c>
      <c r="C1592" s="59"/>
      <c r="D1592" s="59" t="s">
        <v>589</v>
      </c>
      <c r="E1592" s="59" t="s">
        <v>590</v>
      </c>
      <c r="F1592" s="59" t="s">
        <v>2713</v>
      </c>
      <c r="G1592" s="59" t="s">
        <v>4906</v>
      </c>
      <c r="H1592" s="59" t="s">
        <v>3567</v>
      </c>
      <c r="I1592" s="59" t="s">
        <v>4998</v>
      </c>
      <c r="J1592" s="59"/>
      <c r="K1592" s="59"/>
      <c r="L1592" s="59"/>
      <c r="M1592" s="59"/>
    </row>
    <row r="1593" spans="1:13" s="146" customFormat="1" ht="11.25" customHeight="1">
      <c r="A1593" s="59" t="s">
        <v>4999</v>
      </c>
      <c r="B1593" s="59" t="s">
        <v>5000</v>
      </c>
      <c r="C1593" s="59"/>
      <c r="D1593" s="59" t="s">
        <v>2535</v>
      </c>
      <c r="E1593" s="59" t="s">
        <v>2536</v>
      </c>
      <c r="F1593" s="59"/>
      <c r="G1593" s="59"/>
      <c r="H1593" s="59"/>
      <c r="I1593" s="59"/>
      <c r="J1593" s="59"/>
      <c r="K1593" s="59"/>
      <c r="L1593" s="59"/>
      <c r="M1593" s="59"/>
    </row>
    <row r="1594" spans="1:13" s="146" customFormat="1" ht="11.25" customHeight="1">
      <c r="A1594" s="59" t="s">
        <v>1545</v>
      </c>
      <c r="B1594" s="59" t="s">
        <v>5001</v>
      </c>
      <c r="C1594" s="59"/>
      <c r="D1594" s="59" t="s">
        <v>2535</v>
      </c>
      <c r="E1594" s="59" t="s">
        <v>2536</v>
      </c>
      <c r="F1594" s="59"/>
      <c r="G1594" s="59"/>
      <c r="H1594" s="59"/>
      <c r="I1594" s="59"/>
      <c r="J1594" s="59"/>
      <c r="K1594" s="59"/>
      <c r="L1594" s="59"/>
      <c r="M1594" s="59"/>
    </row>
    <row r="1595" spans="1:13" s="146" customFormat="1" ht="11.25" customHeight="1">
      <c r="A1595" s="264" t="s">
        <v>5002</v>
      </c>
      <c r="B1595" s="265" t="s">
        <v>5003</v>
      </c>
      <c r="C1595" s="267">
        <v>9.1999999999999993</v>
      </c>
      <c r="D1595" s="265" t="s">
        <v>5004</v>
      </c>
      <c r="E1595" s="265" t="s">
        <v>5005</v>
      </c>
      <c r="F1595" s="265" t="s">
        <v>5006</v>
      </c>
      <c r="G1595" s="265" t="s">
        <v>2312</v>
      </c>
      <c r="H1595" s="265" t="s">
        <v>278</v>
      </c>
      <c r="I1595" s="265" t="s">
        <v>279</v>
      </c>
      <c r="J1595" s="265" t="s">
        <v>1102</v>
      </c>
      <c r="K1595" s="265" t="s">
        <v>1103</v>
      </c>
      <c r="L1595" s="265"/>
      <c r="M1595" s="265" t="s">
        <v>5007</v>
      </c>
    </row>
    <row r="1596" spans="1:13" s="146" customFormat="1" ht="11.25" customHeight="1">
      <c r="A1596" s="138" t="s">
        <v>5008</v>
      </c>
      <c r="B1596" s="138" t="s">
        <v>5009</v>
      </c>
      <c r="C1596" s="142"/>
      <c r="D1596" s="138" t="s">
        <v>570</v>
      </c>
      <c r="E1596" s="138" t="s">
        <v>571</v>
      </c>
      <c r="F1596" s="138" t="s">
        <v>572</v>
      </c>
      <c r="G1596" s="138" t="s">
        <v>573</v>
      </c>
      <c r="H1596" s="138" t="s">
        <v>1964</v>
      </c>
      <c r="I1596" s="138" t="s">
        <v>1965</v>
      </c>
      <c r="J1596" s="138" t="s">
        <v>5010</v>
      </c>
      <c r="K1596" s="138" t="s">
        <v>5011</v>
      </c>
      <c r="L1596" s="138"/>
      <c r="M1596" s="138"/>
    </row>
    <row r="1597" spans="1:13" s="146" customFormat="1" ht="11.25" customHeight="1">
      <c r="A1597" s="138" t="s">
        <v>5012</v>
      </c>
      <c r="B1597" s="141" t="s">
        <v>5013</v>
      </c>
      <c r="C1597" s="142"/>
      <c r="D1597" s="138">
        <v>10072402</v>
      </c>
      <c r="E1597" s="141" t="s">
        <v>432</v>
      </c>
      <c r="F1597" s="138"/>
      <c r="G1597" s="138"/>
      <c r="H1597" s="138"/>
      <c r="I1597" s="138"/>
      <c r="J1597" s="138"/>
      <c r="K1597" s="138"/>
      <c r="L1597" s="138"/>
      <c r="M1597" s="138"/>
    </row>
    <row r="1598" spans="1:13" s="146" customFormat="1" ht="11.25" customHeight="1">
      <c r="A1598" s="59" t="s">
        <v>1577</v>
      </c>
      <c r="B1598" s="139" t="s">
        <v>1578</v>
      </c>
      <c r="C1598" s="59">
        <v>0</v>
      </c>
      <c r="D1598" s="59" t="s">
        <v>5012</v>
      </c>
      <c r="E1598" s="139" t="s">
        <v>5013</v>
      </c>
      <c r="F1598" s="59"/>
      <c r="G1598" s="139"/>
      <c r="H1598" s="59"/>
      <c r="I1598" s="139"/>
      <c r="J1598" s="59"/>
      <c r="K1598" s="139"/>
      <c r="L1598" s="59">
        <v>45</v>
      </c>
      <c r="M1598" s="59"/>
    </row>
    <row r="1599" spans="1:13" s="146" customFormat="1" ht="11.25" customHeight="1">
      <c r="A1599" s="59" t="s">
        <v>2535</v>
      </c>
      <c r="B1599" s="139" t="s">
        <v>2536</v>
      </c>
      <c r="C1599" s="59">
        <v>0</v>
      </c>
      <c r="D1599" s="59" t="s">
        <v>1470</v>
      </c>
      <c r="E1599" s="139" t="s">
        <v>1471</v>
      </c>
      <c r="F1599" s="59" t="s">
        <v>3486</v>
      </c>
      <c r="G1599" s="139" t="s">
        <v>4070</v>
      </c>
      <c r="H1599" s="59" t="s">
        <v>1885</v>
      </c>
      <c r="I1599" s="139" t="s">
        <v>5014</v>
      </c>
      <c r="J1599" s="59"/>
      <c r="K1599" s="139"/>
      <c r="L1599" s="59"/>
      <c r="M1599" s="59"/>
    </row>
    <row r="1600" spans="1:13" s="146" customFormat="1" ht="11.25" customHeight="1">
      <c r="A1600" s="59" t="s">
        <v>723</v>
      </c>
      <c r="B1600" s="139" t="s">
        <v>724</v>
      </c>
      <c r="C1600" s="59">
        <v>0</v>
      </c>
      <c r="D1600" s="59" t="s">
        <v>2535</v>
      </c>
      <c r="E1600" s="139" t="s">
        <v>2536</v>
      </c>
      <c r="F1600" s="59" t="s">
        <v>5015</v>
      </c>
      <c r="G1600" s="139" t="s">
        <v>5016</v>
      </c>
      <c r="H1600" s="59" t="s">
        <v>5017</v>
      </c>
      <c r="I1600" s="139" t="s">
        <v>5018</v>
      </c>
      <c r="J1600" s="59" t="s">
        <v>3373</v>
      </c>
      <c r="K1600" s="139" t="s">
        <v>5019</v>
      </c>
      <c r="L1600" s="59"/>
      <c r="M1600" s="59"/>
    </row>
    <row r="1601" spans="1:13" s="146" customFormat="1" ht="11.25" customHeight="1">
      <c r="A1601" s="138" t="s">
        <v>5020</v>
      </c>
      <c r="B1601" s="138" t="s">
        <v>5021</v>
      </c>
      <c r="C1601" s="142">
        <v>16.79</v>
      </c>
      <c r="D1601" s="142" t="s">
        <v>294</v>
      </c>
      <c r="E1601" s="142" t="s">
        <v>295</v>
      </c>
      <c r="F1601" s="138" t="s">
        <v>17</v>
      </c>
      <c r="G1601" s="138" t="s">
        <v>1925</v>
      </c>
      <c r="H1601" s="138" t="s">
        <v>206</v>
      </c>
      <c r="I1601" s="138" t="s">
        <v>337</v>
      </c>
      <c r="J1601" s="138" t="s">
        <v>585</v>
      </c>
      <c r="K1601" s="138" t="s">
        <v>586</v>
      </c>
      <c r="L1601" s="138"/>
      <c r="M1601" s="138" t="s">
        <v>670</v>
      </c>
    </row>
    <row r="1602" spans="1:13" s="146" customFormat="1" ht="11.25" customHeight="1">
      <c r="A1602" s="138" t="s">
        <v>5017</v>
      </c>
      <c r="B1602" s="141" t="s">
        <v>5018</v>
      </c>
      <c r="C1602" s="142"/>
      <c r="D1602" s="141" t="s">
        <v>1803</v>
      </c>
      <c r="E1602" s="141" t="s">
        <v>1804</v>
      </c>
      <c r="F1602" s="138"/>
      <c r="G1602" s="138"/>
      <c r="H1602" s="138"/>
      <c r="I1602" s="138"/>
      <c r="J1602" s="138"/>
      <c r="K1602" s="138"/>
      <c r="L1602" s="138"/>
      <c r="M1602" s="138"/>
    </row>
    <row r="1603" spans="1:13" s="146" customFormat="1" ht="11.25" customHeight="1">
      <c r="A1603" s="54" t="s">
        <v>5022</v>
      </c>
      <c r="B1603" s="54" t="s">
        <v>5023</v>
      </c>
      <c r="C1603" s="54">
        <v>5.2</v>
      </c>
      <c r="D1603" s="54" t="s">
        <v>378</v>
      </c>
      <c r="E1603" s="54" t="s">
        <v>379</v>
      </c>
      <c r="F1603" s="54" t="s">
        <v>1735</v>
      </c>
      <c r="G1603" s="54" t="s">
        <v>1736</v>
      </c>
      <c r="H1603" s="54" t="s">
        <v>715</v>
      </c>
      <c r="I1603" s="54" t="s">
        <v>716</v>
      </c>
      <c r="J1603" s="54" t="s">
        <v>717</v>
      </c>
      <c r="K1603" s="54" t="s">
        <v>718</v>
      </c>
      <c r="L1603" s="54" t="s">
        <v>640</v>
      </c>
      <c r="M1603" s="138" t="s">
        <v>5024</v>
      </c>
    </row>
    <row r="1604" spans="1:13" s="146" customFormat="1" ht="11.25" customHeight="1">
      <c r="A1604" s="59" t="s">
        <v>5025</v>
      </c>
      <c r="B1604" s="59" t="s">
        <v>5026</v>
      </c>
      <c r="C1604" s="59"/>
      <c r="D1604" s="59">
        <v>10234</v>
      </c>
      <c r="E1604" s="59" t="s">
        <v>5027</v>
      </c>
      <c r="F1604" s="59"/>
      <c r="G1604" s="59"/>
      <c r="H1604" s="59"/>
      <c r="I1604" s="59"/>
      <c r="J1604" s="59"/>
      <c r="K1604" s="59"/>
      <c r="L1604" s="59"/>
      <c r="M1604" s="59"/>
    </row>
    <row r="1605" spans="1:13" s="146" customFormat="1" ht="11.25" customHeight="1">
      <c r="A1605" s="59" t="s">
        <v>3417</v>
      </c>
      <c r="B1605" s="139" t="s">
        <v>3418</v>
      </c>
      <c r="C1605" s="59"/>
      <c r="D1605" s="59" t="s">
        <v>3417</v>
      </c>
      <c r="E1605" s="139" t="s">
        <v>3418</v>
      </c>
      <c r="F1605" s="59"/>
      <c r="G1605" s="139"/>
      <c r="H1605" s="59"/>
      <c r="I1605" s="139"/>
      <c r="J1605" s="59"/>
      <c r="K1605" s="139"/>
      <c r="L1605" s="59"/>
      <c r="M1605" s="59"/>
    </row>
    <row r="1606" spans="1:13" s="146" customFormat="1" ht="11.25" customHeight="1">
      <c r="A1606" s="59" t="s">
        <v>5028</v>
      </c>
      <c r="B1606" s="139" t="s">
        <v>5029</v>
      </c>
      <c r="C1606" s="59"/>
      <c r="D1606" s="59" t="s">
        <v>329</v>
      </c>
      <c r="E1606" s="139" t="s">
        <v>330</v>
      </c>
      <c r="F1606" s="59"/>
      <c r="G1606" s="139"/>
      <c r="H1606" s="59"/>
      <c r="I1606" s="139"/>
      <c r="J1606" s="59"/>
      <c r="K1606" s="139"/>
      <c r="L1606" s="59"/>
      <c r="M1606" s="59"/>
    </row>
    <row r="1607" spans="1:13" s="146" customFormat="1" ht="11.25" customHeight="1">
      <c r="A1607" s="59" t="s">
        <v>5030</v>
      </c>
      <c r="B1607" s="59" t="s">
        <v>5031</v>
      </c>
      <c r="C1607" s="59"/>
      <c r="D1607" s="59" t="s">
        <v>1218</v>
      </c>
      <c r="E1607" s="59" t="s">
        <v>1219</v>
      </c>
      <c r="F1607" s="59" t="s">
        <v>4778</v>
      </c>
      <c r="G1607" s="59" t="s">
        <v>4779</v>
      </c>
      <c r="H1607" s="59" t="s">
        <v>1234</v>
      </c>
      <c r="I1607" s="59" t="s">
        <v>1235</v>
      </c>
      <c r="J1607" s="59"/>
      <c r="K1607" s="59"/>
      <c r="L1607" s="59"/>
      <c r="M1607" s="59"/>
    </row>
    <row r="1608" spans="1:13" s="146" customFormat="1" ht="11.25" customHeight="1">
      <c r="A1608" s="59" t="s">
        <v>4863</v>
      </c>
      <c r="B1608" s="59" t="s">
        <v>5032</v>
      </c>
      <c r="C1608" s="59"/>
      <c r="D1608" s="59">
        <v>10082001</v>
      </c>
      <c r="E1608" s="59" t="s">
        <v>4156</v>
      </c>
      <c r="F1608" s="59"/>
      <c r="G1608" s="59"/>
      <c r="H1608" s="59"/>
      <c r="I1608" s="59"/>
      <c r="J1608" s="59"/>
      <c r="K1608" s="59"/>
      <c r="L1608" s="59"/>
      <c r="M1608" s="59"/>
    </row>
    <row r="1609" spans="1:13" s="146" customFormat="1" ht="11.25" customHeight="1">
      <c r="A1609" s="59" t="s">
        <v>3659</v>
      </c>
      <c r="B1609" s="59" t="s">
        <v>5033</v>
      </c>
      <c r="C1609" s="59"/>
      <c r="D1609" s="59">
        <v>10048</v>
      </c>
      <c r="E1609" s="59"/>
      <c r="F1609" s="59"/>
      <c r="G1609" s="59"/>
      <c r="H1609" s="59"/>
      <c r="I1609" s="59"/>
      <c r="J1609" s="59"/>
      <c r="K1609" s="59"/>
      <c r="L1609" s="59"/>
      <c r="M1609" s="59"/>
    </row>
    <row r="1610" spans="1:13" s="146" customFormat="1" ht="11.25" customHeight="1">
      <c r="A1610" s="264" t="s">
        <v>5034</v>
      </c>
      <c r="B1610" s="265" t="s">
        <v>5035</v>
      </c>
      <c r="C1610" s="267">
        <v>10.7</v>
      </c>
      <c r="D1610" s="265" t="s">
        <v>5036</v>
      </c>
      <c r="E1610" s="265" t="s">
        <v>5037</v>
      </c>
      <c r="F1610" s="265" t="s">
        <v>990</v>
      </c>
      <c r="G1610" s="265" t="s">
        <v>1157</v>
      </c>
      <c r="H1610" s="265" t="s">
        <v>1735</v>
      </c>
      <c r="I1610" s="265" t="s">
        <v>1736</v>
      </c>
      <c r="J1610" s="265" t="s">
        <v>717</v>
      </c>
      <c r="K1610" s="265" t="s">
        <v>718</v>
      </c>
      <c r="L1610" s="265"/>
      <c r="M1610" s="265" t="s">
        <v>5038</v>
      </c>
    </row>
    <row r="1611" spans="1:13" s="153" customFormat="1" ht="11.25" customHeight="1">
      <c r="A1611" s="59" t="s">
        <v>1133</v>
      </c>
      <c r="B1611" s="139" t="s">
        <v>4014</v>
      </c>
      <c r="C1611" s="59"/>
      <c r="D1611" s="59" t="s">
        <v>564</v>
      </c>
      <c r="E1611" s="139" t="s">
        <v>1213</v>
      </c>
      <c r="F1611" s="59" t="s">
        <v>1908</v>
      </c>
      <c r="G1611" s="139" t="s">
        <v>3634</v>
      </c>
      <c r="H1611" s="59" t="s">
        <v>4887</v>
      </c>
      <c r="I1611" s="139" t="s">
        <v>4888</v>
      </c>
      <c r="J1611" s="59"/>
      <c r="K1611" s="139"/>
      <c r="L1611" s="59"/>
      <c r="M1611" s="59"/>
    </row>
    <row r="1612" spans="1:13" s="146" customFormat="1" ht="11.25" customHeight="1">
      <c r="A1612" s="59" t="s">
        <v>6441</v>
      </c>
      <c r="B1612" s="59" t="s">
        <v>6442</v>
      </c>
      <c r="C1612" s="59"/>
      <c r="D1612" s="59" t="s">
        <v>6443</v>
      </c>
      <c r="E1612" s="59" t="s">
        <v>6208</v>
      </c>
      <c r="F1612" s="59" t="s">
        <v>6434</v>
      </c>
      <c r="G1612" s="59" t="s">
        <v>6435</v>
      </c>
      <c r="H1612" s="59" t="s">
        <v>6436</v>
      </c>
      <c r="I1612" s="59" t="s">
        <v>6437</v>
      </c>
      <c r="J1612" s="59" t="s">
        <v>6438</v>
      </c>
      <c r="K1612" s="59" t="s">
        <v>6439</v>
      </c>
      <c r="L1612" s="59" t="s">
        <v>6440</v>
      </c>
      <c r="M1612" s="59"/>
    </row>
    <row r="1613" spans="1:13" s="146" customFormat="1" ht="11.25" customHeight="1">
      <c r="A1613" s="415" t="s">
        <v>6509</v>
      </c>
      <c r="B1613" s="415" t="s">
        <v>6510</v>
      </c>
      <c r="C1613" s="414"/>
      <c r="D1613" s="415" t="s">
        <v>6548</v>
      </c>
      <c r="E1613" s="415" t="s">
        <v>1705</v>
      </c>
      <c r="F1613" s="415" t="s">
        <v>5089</v>
      </c>
      <c r="G1613" s="415" t="s">
        <v>5089</v>
      </c>
      <c r="H1613" s="415" t="s">
        <v>6526</v>
      </c>
      <c r="I1613" s="415" t="s">
        <v>1158</v>
      </c>
      <c r="J1613" s="415" t="s">
        <v>6542</v>
      </c>
      <c r="K1613" s="415" t="s">
        <v>407</v>
      </c>
      <c r="L1613" s="265"/>
      <c r="M1613" s="624" t="s">
        <v>6511</v>
      </c>
    </row>
    <row r="1614" spans="1:13" s="146" customFormat="1" ht="11.25" customHeight="1">
      <c r="A1614" s="138" t="s">
        <v>354</v>
      </c>
      <c r="B1614" s="141" t="s">
        <v>355</v>
      </c>
      <c r="C1614" s="142"/>
      <c r="D1614" s="138">
        <v>119256</v>
      </c>
      <c r="E1614" s="138"/>
      <c r="F1614" s="138"/>
      <c r="G1614" s="138"/>
      <c r="H1614" s="138"/>
      <c r="I1614" s="138"/>
      <c r="J1614" s="138"/>
      <c r="K1614" s="141"/>
      <c r="L1614" s="138"/>
      <c r="M1614" s="138"/>
    </row>
    <row r="1615" spans="1:13" s="146" customFormat="1" ht="11.25" customHeight="1">
      <c r="A1615" s="59" t="s">
        <v>5039</v>
      </c>
      <c r="B1615" s="59" t="s">
        <v>5040</v>
      </c>
      <c r="C1615" s="59"/>
      <c r="D1615" s="59" t="s">
        <v>3536</v>
      </c>
      <c r="E1615" s="59" t="s">
        <v>3537</v>
      </c>
      <c r="F1615" s="59"/>
      <c r="G1615" s="59"/>
      <c r="H1615" s="59"/>
      <c r="I1615" s="59"/>
      <c r="J1615" s="59"/>
      <c r="K1615" s="59"/>
      <c r="L1615" s="59"/>
      <c r="M1615" s="59"/>
    </row>
    <row r="1616" spans="1:13" s="146" customFormat="1" ht="11.25" customHeight="1">
      <c r="A1616" s="264" t="s">
        <v>5041</v>
      </c>
      <c r="B1616" s="264" t="s">
        <v>5042</v>
      </c>
      <c r="C1616" s="267"/>
      <c r="D1616" s="267">
        <v>17</v>
      </c>
      <c r="E1616" s="267"/>
      <c r="F1616" s="267"/>
      <c r="G1616" s="267"/>
      <c r="H1616" s="267"/>
      <c r="I1616" s="267"/>
      <c r="J1616" s="267"/>
      <c r="K1616" s="267"/>
      <c r="L1616" s="267"/>
      <c r="M1616" s="267"/>
    </row>
    <row r="1617" spans="1:13" s="146" customFormat="1" ht="11.25" customHeight="1">
      <c r="A1617" s="59" t="s">
        <v>2566</v>
      </c>
      <c r="B1617" s="139" t="s">
        <v>2567</v>
      </c>
      <c r="C1617" s="59">
        <v>0</v>
      </c>
      <c r="D1617" s="59" t="s">
        <v>387</v>
      </c>
      <c r="E1617" s="139" t="s">
        <v>4980</v>
      </c>
      <c r="F1617" s="59" t="s">
        <v>5043</v>
      </c>
      <c r="G1617" s="139" t="s">
        <v>5044</v>
      </c>
      <c r="H1617" s="59" t="s">
        <v>5045</v>
      </c>
      <c r="I1617" s="139" t="s">
        <v>5046</v>
      </c>
      <c r="J1617" s="59"/>
      <c r="K1617" s="139"/>
      <c r="L1617" s="59"/>
      <c r="M1617" s="59"/>
    </row>
    <row r="1618" spans="1:13" s="146" customFormat="1" ht="11.25" customHeight="1">
      <c r="A1618" s="59" t="s">
        <v>5047</v>
      </c>
      <c r="B1618" s="59" t="s">
        <v>5048</v>
      </c>
      <c r="C1618" s="59"/>
      <c r="D1618" s="59" t="s">
        <v>1470</v>
      </c>
      <c r="E1618" s="59" t="s">
        <v>1471</v>
      </c>
      <c r="F1618" s="59"/>
      <c r="G1618" s="59"/>
      <c r="H1618" s="59"/>
      <c r="I1618" s="59"/>
      <c r="J1618" s="59"/>
      <c r="K1618" s="59"/>
      <c r="L1618" s="59"/>
      <c r="M1618" s="59"/>
    </row>
    <row r="1619" spans="1:13" s="403" customFormat="1" ht="11.25" customHeight="1">
      <c r="A1619" s="59" t="s">
        <v>5049</v>
      </c>
      <c r="B1619" s="59" t="s">
        <v>5050</v>
      </c>
      <c r="C1619" s="59"/>
      <c r="D1619" s="59" t="s">
        <v>367</v>
      </c>
      <c r="E1619" s="59" t="s">
        <v>368</v>
      </c>
      <c r="F1619" s="59"/>
      <c r="G1619" s="59"/>
      <c r="H1619" s="59"/>
      <c r="I1619" s="59"/>
      <c r="J1619" s="59"/>
      <c r="K1619" s="59"/>
      <c r="L1619" s="59"/>
      <c r="M1619" s="59"/>
    </row>
    <row r="1620" spans="1:13" s="146" customFormat="1" ht="11.25" customHeight="1">
      <c r="A1620" s="59" t="s">
        <v>5051</v>
      </c>
      <c r="B1620" s="59" t="s">
        <v>5052</v>
      </c>
      <c r="C1620" s="59"/>
      <c r="D1620" s="59" t="s">
        <v>708</v>
      </c>
      <c r="E1620" s="59" t="s">
        <v>2677</v>
      </c>
      <c r="F1620" s="59"/>
      <c r="G1620" s="59"/>
      <c r="H1620" s="59"/>
      <c r="I1620" s="59"/>
      <c r="J1620" s="59"/>
      <c r="K1620" s="59"/>
      <c r="L1620" s="59"/>
      <c r="M1620" s="59"/>
    </row>
    <row r="1621" spans="1:13" s="146" customFormat="1" ht="11.25" customHeight="1">
      <c r="A1621" s="59" t="s">
        <v>2131</v>
      </c>
      <c r="B1621" s="59" t="s">
        <v>2132</v>
      </c>
      <c r="C1621" s="59"/>
      <c r="D1621" s="59" t="s">
        <v>2519</v>
      </c>
      <c r="E1621" s="59" t="s">
        <v>2520</v>
      </c>
      <c r="F1621" s="59"/>
      <c r="G1621" s="59"/>
      <c r="H1621" s="59"/>
      <c r="I1621" s="59"/>
      <c r="J1621" s="59"/>
      <c r="K1621" s="59"/>
      <c r="L1621" s="59"/>
      <c r="M1621" s="59"/>
    </row>
    <row r="1622" spans="1:13" s="146" customFormat="1" ht="11.25" customHeight="1">
      <c r="A1622" s="138" t="s">
        <v>5053</v>
      </c>
      <c r="B1622" s="138" t="s">
        <v>1417</v>
      </c>
      <c r="C1622" s="142"/>
      <c r="D1622" s="138" t="s">
        <v>4772</v>
      </c>
      <c r="E1622" s="138" t="s">
        <v>4773</v>
      </c>
      <c r="F1622" s="138" t="s">
        <v>1108</v>
      </c>
      <c r="G1622" s="138" t="s">
        <v>1109</v>
      </c>
      <c r="H1622" s="138" t="s">
        <v>4922</v>
      </c>
      <c r="I1622" s="138" t="s">
        <v>4923</v>
      </c>
      <c r="J1622" s="138" t="s">
        <v>5054</v>
      </c>
      <c r="K1622" s="138" t="s">
        <v>5055</v>
      </c>
      <c r="L1622" s="141" t="s">
        <v>4855</v>
      </c>
      <c r="M1622" s="142"/>
    </row>
    <row r="1623" spans="1:13" s="146" customFormat="1" ht="11.25" customHeight="1">
      <c r="A1623" s="143" t="s">
        <v>623</v>
      </c>
      <c r="B1623" s="143" t="s">
        <v>624</v>
      </c>
      <c r="C1623" s="59"/>
      <c r="D1623" s="59" t="s">
        <v>975</v>
      </c>
      <c r="E1623" s="59" t="s">
        <v>4082</v>
      </c>
      <c r="F1623" s="59" t="s">
        <v>772</v>
      </c>
      <c r="G1623" s="59" t="s">
        <v>773</v>
      </c>
      <c r="H1623" s="59" t="s">
        <v>4180</v>
      </c>
      <c r="I1623" s="59" t="s">
        <v>4181</v>
      </c>
      <c r="J1623" s="59"/>
      <c r="K1623" s="59"/>
      <c r="L1623" s="59"/>
      <c r="M1623" s="59"/>
    </row>
    <row r="1624" spans="1:13" s="146" customFormat="1" ht="11.25" customHeight="1">
      <c r="A1624" s="59" t="s">
        <v>5056</v>
      </c>
      <c r="B1624" s="59" t="s">
        <v>5057</v>
      </c>
      <c r="C1624" s="59"/>
      <c r="D1624" s="59" t="s">
        <v>981</v>
      </c>
      <c r="E1624" s="59" t="s">
        <v>982</v>
      </c>
      <c r="F1624" s="59" t="s">
        <v>6386</v>
      </c>
      <c r="G1624" s="59" t="s">
        <v>2375</v>
      </c>
      <c r="H1624" s="59" t="s">
        <v>1277</v>
      </c>
      <c r="I1624" s="145" t="s">
        <v>1278</v>
      </c>
      <c r="J1624" s="59" t="s">
        <v>2538</v>
      </c>
      <c r="K1624" s="59" t="s">
        <v>2539</v>
      </c>
      <c r="L1624" s="59"/>
      <c r="M1624" s="59"/>
    </row>
    <row r="1625" spans="1:13" s="146" customFormat="1" ht="11.25" customHeight="1">
      <c r="A1625" s="138" t="s">
        <v>5058</v>
      </c>
      <c r="B1625" s="142" t="s">
        <v>5059</v>
      </c>
      <c r="C1625" s="142"/>
      <c r="D1625" s="142" t="s">
        <v>371</v>
      </c>
      <c r="E1625" s="142" t="s">
        <v>2851</v>
      </c>
      <c r="F1625" s="142" t="s">
        <v>2818</v>
      </c>
      <c r="G1625" s="142" t="s">
        <v>2819</v>
      </c>
      <c r="H1625" s="142" t="s">
        <v>1223</v>
      </c>
      <c r="I1625" s="142" t="s">
        <v>1224</v>
      </c>
      <c r="J1625" s="138" t="s">
        <v>5060</v>
      </c>
      <c r="K1625" s="138" t="s">
        <v>5061</v>
      </c>
      <c r="L1625" s="138"/>
      <c r="M1625" s="142"/>
    </row>
    <row r="1626" spans="1:13" s="146" customFormat="1" ht="11.25" customHeight="1">
      <c r="A1626" s="138" t="s">
        <v>5062</v>
      </c>
      <c r="B1626" s="141" t="s">
        <v>5063</v>
      </c>
      <c r="C1626" s="142"/>
      <c r="D1626" s="141" t="s">
        <v>3776</v>
      </c>
      <c r="E1626" s="141" t="s">
        <v>5064</v>
      </c>
      <c r="F1626" s="142"/>
      <c r="G1626" s="142"/>
      <c r="H1626" s="142"/>
      <c r="I1626" s="142"/>
      <c r="J1626" s="138"/>
      <c r="K1626" s="138"/>
      <c r="L1626" s="138"/>
      <c r="M1626" s="142"/>
    </row>
    <row r="1627" spans="1:13" s="146" customFormat="1" ht="11.25" customHeight="1">
      <c r="A1627" s="59" t="s">
        <v>312</v>
      </c>
      <c r="B1627" s="139" t="s">
        <v>313</v>
      </c>
      <c r="C1627" s="59">
        <v>2.6</v>
      </c>
      <c r="D1627" s="59" t="s">
        <v>6386</v>
      </c>
      <c r="E1627" s="139" t="s">
        <v>1491</v>
      </c>
      <c r="F1627" s="59" t="s">
        <v>322</v>
      </c>
      <c r="G1627" s="139" t="s">
        <v>323</v>
      </c>
      <c r="H1627" s="59" t="s">
        <v>5065</v>
      </c>
      <c r="I1627" s="139" t="s">
        <v>5066</v>
      </c>
      <c r="J1627" s="59" t="s">
        <v>5067</v>
      </c>
      <c r="K1627" s="139" t="s">
        <v>5068</v>
      </c>
      <c r="L1627" s="59"/>
      <c r="M1627" s="59"/>
    </row>
    <row r="1628" spans="1:13" s="146" customFormat="1" ht="11.25" customHeight="1">
      <c r="A1628" s="59" t="s">
        <v>3414</v>
      </c>
      <c r="B1628" s="59" t="s">
        <v>3415</v>
      </c>
      <c r="C1628" s="59"/>
      <c r="D1628" s="59" t="s">
        <v>1431</v>
      </c>
      <c r="E1628" s="59" t="s">
        <v>1432</v>
      </c>
      <c r="F1628" s="59" t="s">
        <v>1407</v>
      </c>
      <c r="G1628" s="59" t="s">
        <v>1408</v>
      </c>
      <c r="H1628" s="59"/>
      <c r="I1628" s="59"/>
      <c r="J1628" s="59"/>
      <c r="K1628" s="59"/>
      <c r="L1628" s="59"/>
      <c r="M1628" s="59"/>
    </row>
    <row r="1629" spans="1:13" s="146" customFormat="1" ht="11.25" customHeight="1">
      <c r="A1629" s="59" t="s">
        <v>1497</v>
      </c>
      <c r="B1629" s="59" t="s">
        <v>5069</v>
      </c>
      <c r="C1629" s="59"/>
      <c r="D1629" s="59">
        <v>10072407</v>
      </c>
      <c r="E1629" s="59" t="s">
        <v>2735</v>
      </c>
      <c r="F1629" s="59"/>
      <c r="G1629" s="59"/>
      <c r="H1629" s="59"/>
      <c r="I1629" s="59"/>
      <c r="J1629" s="59"/>
      <c r="K1629" s="59"/>
      <c r="L1629" s="59"/>
      <c r="M1629" s="59"/>
    </row>
    <row r="1630" spans="1:13" s="457" customFormat="1" ht="11.25" customHeight="1">
      <c r="A1630" s="138" t="s">
        <v>5070</v>
      </c>
      <c r="B1630" s="138" t="s">
        <v>5071</v>
      </c>
      <c r="C1630" s="142"/>
      <c r="D1630" s="138" t="s">
        <v>564</v>
      </c>
      <c r="E1630" s="138" t="s">
        <v>565</v>
      </c>
      <c r="F1630" s="138" t="s">
        <v>3633</v>
      </c>
      <c r="G1630" s="138" t="s">
        <v>3634</v>
      </c>
      <c r="H1630" s="138"/>
      <c r="I1630" s="138"/>
      <c r="J1630" s="138"/>
      <c r="K1630" s="138"/>
      <c r="L1630" s="138"/>
      <c r="M1630" s="142"/>
    </row>
    <row r="1631" spans="1:13" s="146" customFormat="1" ht="11.25" customHeight="1">
      <c r="A1631" s="59" t="s">
        <v>4363</v>
      </c>
      <c r="B1631" s="59" t="s">
        <v>4364</v>
      </c>
      <c r="C1631" s="59"/>
      <c r="D1631" s="59">
        <v>10011</v>
      </c>
      <c r="E1631" s="59" t="s">
        <v>432</v>
      </c>
      <c r="F1631" s="59"/>
      <c r="G1631" s="59"/>
      <c r="H1631" s="59"/>
      <c r="I1631" s="59"/>
      <c r="J1631" s="59"/>
      <c r="K1631" s="59"/>
      <c r="L1631" s="59"/>
      <c r="M1631" s="59"/>
    </row>
    <row r="1632" spans="1:13" s="146" customFormat="1" ht="11.25" customHeight="1">
      <c r="A1632" s="59" t="s">
        <v>5072</v>
      </c>
      <c r="B1632" s="59" t="s">
        <v>5073</v>
      </c>
      <c r="C1632" s="59"/>
      <c r="D1632" s="59" t="s">
        <v>4635</v>
      </c>
      <c r="E1632" s="59" t="s">
        <v>4636</v>
      </c>
      <c r="F1632" s="59"/>
      <c r="G1632" s="59"/>
      <c r="H1632" s="59"/>
      <c r="I1632" s="59"/>
      <c r="J1632" s="59"/>
      <c r="K1632" s="59"/>
      <c r="L1632" s="59"/>
      <c r="M1632" s="59"/>
    </row>
    <row r="1633" spans="1:13" s="146" customFormat="1" ht="11.25" customHeight="1">
      <c r="A1633" s="59" t="s">
        <v>5074</v>
      </c>
      <c r="B1633" s="139" t="s">
        <v>5075</v>
      </c>
      <c r="C1633" s="59">
        <v>0.7</v>
      </c>
      <c r="D1633" s="59" t="s">
        <v>576</v>
      </c>
      <c r="E1633" s="139" t="s">
        <v>664</v>
      </c>
      <c r="F1633" s="59" t="s">
        <v>665</v>
      </c>
      <c r="G1633" s="139" t="s">
        <v>666</v>
      </c>
      <c r="H1633" s="59" t="s">
        <v>4443</v>
      </c>
      <c r="I1633" s="139" t="s">
        <v>5076</v>
      </c>
      <c r="J1633" s="59" t="s">
        <v>4694</v>
      </c>
      <c r="K1633" s="139" t="s">
        <v>4695</v>
      </c>
      <c r="L1633" s="59"/>
      <c r="M1633" s="59"/>
    </row>
    <row r="1634" spans="1:13" s="146" customFormat="1" ht="11.25" customHeight="1">
      <c r="A1634" s="264" t="s">
        <v>5077</v>
      </c>
      <c r="B1634" s="265" t="s">
        <v>5078</v>
      </c>
      <c r="C1634" s="268"/>
      <c r="D1634" s="266" t="s">
        <v>990</v>
      </c>
      <c r="E1634" s="265" t="s">
        <v>1157</v>
      </c>
      <c r="F1634" s="265" t="s">
        <v>983</v>
      </c>
      <c r="G1634" s="265" t="s">
        <v>984</v>
      </c>
      <c r="H1634" s="265" t="s">
        <v>4823</v>
      </c>
      <c r="I1634" s="265" t="s">
        <v>4824</v>
      </c>
      <c r="J1634" s="265" t="s">
        <v>715</v>
      </c>
      <c r="K1634" s="265" t="s">
        <v>716</v>
      </c>
      <c r="L1634" s="265"/>
      <c r="M1634" s="265" t="s">
        <v>3117</v>
      </c>
    </row>
    <row r="1635" spans="1:13" s="146" customFormat="1" ht="11.25" customHeight="1">
      <c r="A1635" s="59" t="s">
        <v>1291</v>
      </c>
      <c r="B1635" s="139" t="s">
        <v>1292</v>
      </c>
      <c r="C1635" s="59"/>
      <c r="D1635" s="59" t="s">
        <v>418</v>
      </c>
      <c r="E1635" s="139" t="s">
        <v>419</v>
      </c>
      <c r="F1635" s="59"/>
      <c r="G1635" s="139"/>
      <c r="H1635" s="59"/>
      <c r="I1635" s="139"/>
      <c r="J1635" s="59"/>
      <c r="K1635" s="139"/>
      <c r="L1635" s="59"/>
      <c r="M1635" s="59"/>
    </row>
    <row r="1636" spans="1:13" s="283" customFormat="1" ht="11.25" customHeight="1">
      <c r="A1636" s="59" t="s">
        <v>5079</v>
      </c>
      <c r="B1636" s="139" t="s">
        <v>5080</v>
      </c>
      <c r="C1636" s="59"/>
      <c r="D1636" s="59" t="s">
        <v>2115</v>
      </c>
      <c r="E1636" s="139" t="s">
        <v>2116</v>
      </c>
      <c r="F1636" s="59"/>
      <c r="G1636" s="139"/>
      <c r="H1636" s="59"/>
      <c r="I1636" s="139"/>
      <c r="J1636" s="59"/>
      <c r="K1636" s="139"/>
      <c r="L1636" s="59"/>
      <c r="M1636" s="59"/>
    </row>
    <row r="1637" spans="1:13" s="146" customFormat="1" ht="11.25" customHeight="1">
      <c r="A1637" s="59" t="s">
        <v>1240</v>
      </c>
      <c r="B1637" s="59" t="s">
        <v>1241</v>
      </c>
      <c r="C1637" s="59"/>
      <c r="D1637" s="59" t="s">
        <v>829</v>
      </c>
      <c r="E1637" s="59" t="s">
        <v>830</v>
      </c>
      <c r="F1637" s="59"/>
      <c r="G1637" s="59"/>
      <c r="H1637" s="59"/>
      <c r="I1637" s="59"/>
      <c r="J1637" s="59"/>
      <c r="K1637" s="59"/>
      <c r="L1637" s="59"/>
      <c r="M1637" s="59"/>
    </row>
    <row r="1638" spans="1:13" s="146" customFormat="1" ht="11.25" customHeight="1">
      <c r="A1638" s="59" t="s">
        <v>5081</v>
      </c>
      <c r="B1638" s="59" t="s">
        <v>5082</v>
      </c>
      <c r="C1638" s="59"/>
      <c r="D1638" s="59">
        <v>12061604</v>
      </c>
      <c r="E1638" s="59" t="s">
        <v>1124</v>
      </c>
      <c r="F1638" s="59"/>
      <c r="G1638" s="59"/>
      <c r="H1638" s="59"/>
      <c r="I1638" s="59"/>
      <c r="J1638" s="59"/>
      <c r="K1638" s="59"/>
      <c r="L1638" s="59"/>
      <c r="M1638" s="59"/>
    </row>
    <row r="1639" spans="1:13" s="146" customFormat="1" ht="11.25" customHeight="1">
      <c r="A1639" s="59" t="s">
        <v>5083</v>
      </c>
      <c r="B1639" s="139" t="s">
        <v>5084</v>
      </c>
      <c r="C1639" s="59">
        <v>2.3199999999999998</v>
      </c>
      <c r="D1639" s="59" t="s">
        <v>1557</v>
      </c>
      <c r="E1639" s="139" t="s">
        <v>1558</v>
      </c>
      <c r="F1639" s="59" t="s">
        <v>547</v>
      </c>
      <c r="G1639" s="139" t="s">
        <v>1553</v>
      </c>
      <c r="H1639" s="59" t="s">
        <v>286</v>
      </c>
      <c r="I1639" s="139" t="s">
        <v>1554</v>
      </c>
      <c r="J1639" s="59" t="s">
        <v>441</v>
      </c>
      <c r="K1639" s="139" t="s">
        <v>918</v>
      </c>
      <c r="L1639" s="59" t="s">
        <v>338</v>
      </c>
      <c r="M1639" s="59"/>
    </row>
    <row r="1640" spans="1:13" s="146" customFormat="1" ht="11.25" customHeight="1">
      <c r="A1640" s="59" t="s">
        <v>6409</v>
      </c>
      <c r="B1640" s="139" t="s">
        <v>6410</v>
      </c>
      <c r="C1640" s="59"/>
      <c r="D1640" s="59" t="s">
        <v>6411</v>
      </c>
      <c r="E1640" s="139" t="s">
        <v>6412</v>
      </c>
      <c r="F1640" s="59" t="s">
        <v>6413</v>
      </c>
      <c r="G1640" s="139" t="s">
        <v>6414</v>
      </c>
      <c r="H1640" s="59" t="s">
        <v>6415</v>
      </c>
      <c r="I1640" s="139" t="s">
        <v>484</v>
      </c>
      <c r="J1640" s="59" t="s">
        <v>6416</v>
      </c>
      <c r="K1640" s="139" t="s">
        <v>287</v>
      </c>
      <c r="L1640" s="59" t="s">
        <v>6417</v>
      </c>
      <c r="M1640" s="59"/>
    </row>
    <row r="1641" spans="1:13" s="409" customFormat="1" ht="11.25" customHeight="1">
      <c r="A1641" s="138" t="s">
        <v>5085</v>
      </c>
      <c r="B1641" s="138" t="s">
        <v>5086</v>
      </c>
      <c r="C1641" s="142"/>
      <c r="D1641" s="138" t="s">
        <v>990</v>
      </c>
      <c r="E1641" s="138" t="s">
        <v>1157</v>
      </c>
      <c r="F1641" s="138" t="s">
        <v>483</v>
      </c>
      <c r="G1641" s="138" t="s">
        <v>484</v>
      </c>
      <c r="H1641" s="138" t="s">
        <v>17</v>
      </c>
      <c r="I1641" s="138" t="s">
        <v>275</v>
      </c>
      <c r="J1641" s="138" t="s">
        <v>531</v>
      </c>
      <c r="K1641" s="138" t="s">
        <v>1770</v>
      </c>
      <c r="L1641" s="138"/>
      <c r="M1641" s="138" t="s">
        <v>1680</v>
      </c>
    </row>
    <row r="1642" spans="1:13" s="146" customFormat="1" ht="11.25" customHeight="1">
      <c r="A1642" s="264" t="s">
        <v>5087</v>
      </c>
      <c r="B1642" s="265" t="s">
        <v>5088</v>
      </c>
      <c r="C1642" s="268"/>
      <c r="D1642" s="266" t="s">
        <v>3089</v>
      </c>
      <c r="E1642" s="265" t="s">
        <v>5089</v>
      </c>
      <c r="F1642" s="265" t="s">
        <v>990</v>
      </c>
      <c r="G1642" s="265" t="s">
        <v>1157</v>
      </c>
      <c r="H1642" s="265" t="s">
        <v>206</v>
      </c>
      <c r="I1642" s="265" t="s">
        <v>407</v>
      </c>
      <c r="J1642" s="264" t="s">
        <v>296</v>
      </c>
      <c r="K1642" s="264" t="s">
        <v>669</v>
      </c>
      <c r="L1642" s="264"/>
      <c r="M1642" s="264" t="s">
        <v>5090</v>
      </c>
    </row>
    <row r="1643" spans="1:13" s="146" customFormat="1" ht="11.25" customHeight="1">
      <c r="A1643" s="138" t="s">
        <v>5091</v>
      </c>
      <c r="B1643" s="138" t="s">
        <v>5092</v>
      </c>
      <c r="C1643" s="142"/>
      <c r="D1643" s="138" t="s">
        <v>990</v>
      </c>
      <c r="E1643" s="138" t="s">
        <v>991</v>
      </c>
      <c r="F1643" s="138" t="s">
        <v>206</v>
      </c>
      <c r="G1643" s="138" t="s">
        <v>407</v>
      </c>
      <c r="H1643" s="138" t="s">
        <v>338</v>
      </c>
      <c r="I1643" s="138" t="s">
        <v>657</v>
      </c>
      <c r="J1643" s="138" t="s">
        <v>5093</v>
      </c>
      <c r="K1643" s="138" t="s">
        <v>5094</v>
      </c>
      <c r="L1643" s="141" t="s">
        <v>1242</v>
      </c>
      <c r="M1643" s="138" t="s">
        <v>1765</v>
      </c>
    </row>
    <row r="1644" spans="1:13" s="146" customFormat="1" ht="11.25" customHeight="1">
      <c r="A1644" s="264" t="s">
        <v>1234</v>
      </c>
      <c r="B1644" s="265" t="s">
        <v>1235</v>
      </c>
      <c r="C1644" s="268"/>
      <c r="D1644" s="266" t="s">
        <v>5095</v>
      </c>
      <c r="E1644" s="265" t="s">
        <v>5096</v>
      </c>
      <c r="F1644" s="265" t="s">
        <v>2107</v>
      </c>
      <c r="G1644" s="265" t="s">
        <v>2108</v>
      </c>
      <c r="H1644" s="264"/>
      <c r="I1644" s="264"/>
      <c r="J1644" s="264"/>
      <c r="K1644" s="264"/>
      <c r="L1644" s="264"/>
      <c r="M1644" s="264"/>
    </row>
    <row r="1645" spans="1:13" s="146" customFormat="1" ht="11.25" customHeight="1">
      <c r="A1645" s="59" t="s">
        <v>5097</v>
      </c>
      <c r="B1645" s="139" t="s">
        <v>5098</v>
      </c>
      <c r="C1645" s="59"/>
      <c r="D1645" s="59" t="s">
        <v>1234</v>
      </c>
      <c r="E1645" s="139" t="s">
        <v>1235</v>
      </c>
      <c r="F1645" s="59"/>
      <c r="G1645" s="139"/>
      <c r="H1645" s="59"/>
      <c r="I1645" s="139"/>
      <c r="J1645" s="59"/>
      <c r="K1645" s="139"/>
      <c r="L1645" s="59"/>
      <c r="M1645" s="59"/>
    </row>
    <row r="1646" spans="1:13" s="146" customFormat="1" ht="11.25" customHeight="1">
      <c r="A1646" s="143" t="s">
        <v>5099</v>
      </c>
      <c r="B1646" s="143" t="s">
        <v>440</v>
      </c>
      <c r="C1646" s="143">
        <v>25</v>
      </c>
      <c r="D1646" s="143" t="s">
        <v>832</v>
      </c>
      <c r="E1646" s="143" t="s">
        <v>833</v>
      </c>
      <c r="F1646" s="143" t="s">
        <v>338</v>
      </c>
      <c r="G1646" s="143" t="s">
        <v>339</v>
      </c>
      <c r="H1646" s="143" t="s">
        <v>730</v>
      </c>
      <c r="I1646" s="143" t="s">
        <v>731</v>
      </c>
      <c r="J1646" s="59" t="s">
        <v>760</v>
      </c>
      <c r="K1646" s="59" t="s">
        <v>761</v>
      </c>
      <c r="L1646" s="59" t="s">
        <v>762</v>
      </c>
      <c r="M1646" s="143" t="s">
        <v>5100</v>
      </c>
    </row>
    <row r="1647" spans="1:13" s="404" customFormat="1" ht="11.25" customHeight="1">
      <c r="A1647" s="138" t="s">
        <v>5101</v>
      </c>
      <c r="B1647" s="138" t="s">
        <v>5102</v>
      </c>
      <c r="C1647" s="142"/>
      <c r="D1647" s="138" t="s">
        <v>338</v>
      </c>
      <c r="E1647" s="138" t="s">
        <v>750</v>
      </c>
      <c r="F1647" s="138" t="s">
        <v>441</v>
      </c>
      <c r="G1647" s="138" t="s">
        <v>507</v>
      </c>
      <c r="H1647" s="138" t="s">
        <v>338</v>
      </c>
      <c r="I1647" s="138" t="s">
        <v>750</v>
      </c>
      <c r="J1647" s="138" t="s">
        <v>730</v>
      </c>
      <c r="K1647" s="138" t="s">
        <v>731</v>
      </c>
      <c r="L1647" s="138"/>
      <c r="M1647" s="138"/>
    </row>
    <row r="1648" spans="1:13" s="146" customFormat="1" ht="11.25" customHeight="1">
      <c r="A1648" s="138" t="s">
        <v>5103</v>
      </c>
      <c r="B1648" s="138" t="s">
        <v>5104</v>
      </c>
      <c r="C1648" s="142"/>
      <c r="D1648" s="138" t="s">
        <v>786</v>
      </c>
      <c r="E1648" s="138" t="s">
        <v>1149</v>
      </c>
      <c r="F1648" s="138" t="s">
        <v>2942</v>
      </c>
      <c r="G1648" s="138" t="s">
        <v>2943</v>
      </c>
      <c r="H1648" s="138" t="s">
        <v>1182</v>
      </c>
      <c r="I1648" s="138" t="s">
        <v>1183</v>
      </c>
      <c r="J1648" s="138" t="s">
        <v>2579</v>
      </c>
      <c r="K1648" s="138" t="s">
        <v>5105</v>
      </c>
      <c r="L1648" s="138"/>
      <c r="M1648" s="138"/>
    </row>
    <row r="1649" spans="1:13" s="146" customFormat="1" ht="11.25" customHeight="1">
      <c r="A1649" s="138" t="s">
        <v>5106</v>
      </c>
      <c r="B1649" s="138" t="s">
        <v>5107</v>
      </c>
      <c r="C1649" s="142"/>
      <c r="D1649" s="138" t="s">
        <v>378</v>
      </c>
      <c r="E1649" s="138" t="s">
        <v>379</v>
      </c>
      <c r="F1649" s="138" t="s">
        <v>2942</v>
      </c>
      <c r="G1649" s="138" t="s">
        <v>2943</v>
      </c>
      <c r="H1649" s="138" t="s">
        <v>1182</v>
      </c>
      <c r="I1649" s="138" t="s">
        <v>1183</v>
      </c>
      <c r="J1649" s="138" t="s">
        <v>2579</v>
      </c>
      <c r="K1649" s="138" t="s">
        <v>5105</v>
      </c>
      <c r="L1649" s="138"/>
      <c r="M1649" s="142"/>
    </row>
    <row r="1650" spans="1:13" s="146" customFormat="1" ht="11.25" customHeight="1">
      <c r="A1650" s="59" t="s">
        <v>2981</v>
      </c>
      <c r="B1650" s="59" t="s">
        <v>2982</v>
      </c>
      <c r="C1650" s="59"/>
      <c r="D1650" s="59" t="s">
        <v>829</v>
      </c>
      <c r="E1650" s="59" t="s">
        <v>830</v>
      </c>
      <c r="F1650" s="59"/>
      <c r="G1650" s="59"/>
      <c r="H1650" s="59"/>
      <c r="I1650" s="59"/>
      <c r="J1650" s="59"/>
      <c r="K1650" s="59"/>
      <c r="L1650" s="59"/>
      <c r="M1650" s="59"/>
    </row>
    <row r="1651" spans="1:13" s="404" customFormat="1" ht="11.25" customHeight="1">
      <c r="A1651" s="59" t="s">
        <v>5108</v>
      </c>
      <c r="B1651" s="59" t="s">
        <v>5109</v>
      </c>
      <c r="C1651" s="59"/>
      <c r="D1651" s="59" t="s">
        <v>17</v>
      </c>
      <c r="E1651" s="59" t="s">
        <v>5110</v>
      </c>
      <c r="F1651" s="59" t="s">
        <v>547</v>
      </c>
      <c r="G1651" s="59" t="s">
        <v>548</v>
      </c>
      <c r="H1651" s="59" t="s">
        <v>585</v>
      </c>
      <c r="I1651" s="59" t="s">
        <v>586</v>
      </c>
      <c r="J1651" s="59" t="s">
        <v>338</v>
      </c>
      <c r="K1651" s="59" t="s">
        <v>729</v>
      </c>
      <c r="L1651" s="59"/>
      <c r="M1651" s="59"/>
    </row>
    <row r="1652" spans="1:13" s="146" customFormat="1" ht="11.25" customHeight="1">
      <c r="A1652" s="264" t="s">
        <v>5095</v>
      </c>
      <c r="B1652" s="265" t="s">
        <v>5096</v>
      </c>
      <c r="C1652" s="268"/>
      <c r="D1652" s="266" t="s">
        <v>4409</v>
      </c>
      <c r="E1652" s="265" t="s">
        <v>4410</v>
      </c>
      <c r="F1652" s="265" t="s">
        <v>2109</v>
      </c>
      <c r="G1652" s="265" t="s">
        <v>2110</v>
      </c>
      <c r="H1652" s="265" t="s">
        <v>3744</v>
      </c>
      <c r="I1652" s="265" t="s">
        <v>3745</v>
      </c>
      <c r="J1652" s="264"/>
      <c r="K1652" s="264"/>
      <c r="L1652" s="264"/>
      <c r="M1652" s="264"/>
    </row>
    <row r="1653" spans="1:13" s="146" customFormat="1" ht="11.25" customHeight="1">
      <c r="A1653" s="59" t="s">
        <v>5111</v>
      </c>
      <c r="B1653" s="59" t="s">
        <v>5112</v>
      </c>
      <c r="C1653" s="59"/>
      <c r="D1653" s="59" t="s">
        <v>439</v>
      </c>
      <c r="E1653" s="59" t="s">
        <v>440</v>
      </c>
      <c r="F1653" s="59" t="s">
        <v>680</v>
      </c>
      <c r="G1653" s="59" t="s">
        <v>681</v>
      </c>
      <c r="H1653" s="59" t="s">
        <v>338</v>
      </c>
      <c r="I1653" s="59" t="s">
        <v>339</v>
      </c>
      <c r="J1653" s="59" t="s">
        <v>751</v>
      </c>
      <c r="K1653" s="59" t="s">
        <v>5113</v>
      </c>
      <c r="L1653" s="59" t="s">
        <v>870</v>
      </c>
      <c r="M1653" s="59" t="s">
        <v>4747</v>
      </c>
    </row>
    <row r="1654" spans="1:13" s="146" customFormat="1" ht="11.25" customHeight="1">
      <c r="A1654" s="264" t="s">
        <v>5114</v>
      </c>
      <c r="B1654" s="264" t="s">
        <v>5115</v>
      </c>
      <c r="C1654" s="268"/>
      <c r="D1654" s="269" t="s">
        <v>990</v>
      </c>
      <c r="E1654" s="264" t="s">
        <v>1157</v>
      </c>
      <c r="F1654" s="264" t="s">
        <v>17</v>
      </c>
      <c r="G1654" s="264" t="s">
        <v>1227</v>
      </c>
      <c r="H1654" s="264" t="s">
        <v>378</v>
      </c>
      <c r="I1654" s="264" t="s">
        <v>5116</v>
      </c>
      <c r="J1654" s="265" t="s">
        <v>689</v>
      </c>
      <c r="K1654" s="265" t="s">
        <v>690</v>
      </c>
      <c r="L1654" s="265"/>
      <c r="M1654" s="265" t="s">
        <v>1197</v>
      </c>
    </row>
    <row r="1655" spans="1:13" s="282" customFormat="1" ht="11.25" customHeight="1">
      <c r="A1655" s="59" t="s">
        <v>5117</v>
      </c>
      <c r="B1655" s="59" t="s">
        <v>5118</v>
      </c>
      <c r="C1655" s="59">
        <v>14.6</v>
      </c>
      <c r="D1655" s="59" t="s">
        <v>990</v>
      </c>
      <c r="E1655" s="59" t="s">
        <v>1157</v>
      </c>
      <c r="F1655" s="59" t="s">
        <v>547</v>
      </c>
      <c r="G1655" s="59" t="s">
        <v>548</v>
      </c>
      <c r="H1655" s="59" t="s">
        <v>715</v>
      </c>
      <c r="I1655" s="59" t="s">
        <v>716</v>
      </c>
      <c r="J1655" s="59" t="s">
        <v>717</v>
      </c>
      <c r="K1655" s="59" t="s">
        <v>2174</v>
      </c>
      <c r="L1655" s="59" t="s">
        <v>2499</v>
      </c>
      <c r="M1655" s="59" t="s">
        <v>5119</v>
      </c>
    </row>
    <row r="1656" spans="1:13" s="146" customFormat="1" ht="11.25" customHeight="1">
      <c r="A1656" s="264" t="s">
        <v>5120</v>
      </c>
      <c r="B1656" s="265" t="s">
        <v>5121</v>
      </c>
      <c r="C1656" s="268"/>
      <c r="D1656" s="269" t="s">
        <v>990</v>
      </c>
      <c r="E1656" s="264" t="s">
        <v>1157</v>
      </c>
      <c r="F1656" s="265" t="s">
        <v>547</v>
      </c>
      <c r="G1656" s="265" t="s">
        <v>548</v>
      </c>
      <c r="H1656" s="265" t="s">
        <v>206</v>
      </c>
      <c r="I1656" s="265" t="s">
        <v>407</v>
      </c>
      <c r="J1656" s="265" t="s">
        <v>196</v>
      </c>
      <c r="K1656" s="265" t="s">
        <v>408</v>
      </c>
      <c r="L1656" s="265"/>
      <c r="M1656" s="265" t="s">
        <v>1690</v>
      </c>
    </row>
    <row r="1657" spans="1:13" s="146" customFormat="1" ht="11.25" customHeight="1">
      <c r="A1657" s="264" t="s">
        <v>5122</v>
      </c>
      <c r="B1657" s="265" t="s">
        <v>5123</v>
      </c>
      <c r="C1657" s="267"/>
      <c r="D1657" s="264" t="s">
        <v>5124</v>
      </c>
      <c r="E1657" s="264" t="s">
        <v>5125</v>
      </c>
      <c r="F1657" s="265" t="s">
        <v>545</v>
      </c>
      <c r="G1657" s="265" t="s">
        <v>1194</v>
      </c>
      <c r="H1657" s="265" t="s">
        <v>17</v>
      </c>
      <c r="I1657" s="265" t="s">
        <v>1195</v>
      </c>
      <c r="J1657" s="265" t="s">
        <v>990</v>
      </c>
      <c r="K1657" s="265" t="s">
        <v>991</v>
      </c>
      <c r="L1657" s="265"/>
      <c r="M1657" s="265" t="s">
        <v>5126</v>
      </c>
    </row>
    <row r="1658" spans="1:13" s="146" customFormat="1" ht="11.25" customHeight="1">
      <c r="A1658" s="59" t="s">
        <v>5127</v>
      </c>
      <c r="B1658" s="139" t="s">
        <v>5128</v>
      </c>
      <c r="C1658" s="59"/>
      <c r="D1658" s="59" t="s">
        <v>1334</v>
      </c>
      <c r="E1658" s="139" t="s">
        <v>1781</v>
      </c>
      <c r="F1658" s="59" t="s">
        <v>380</v>
      </c>
      <c r="G1658" s="139" t="s">
        <v>1173</v>
      </c>
      <c r="H1658" s="59" t="s">
        <v>1714</v>
      </c>
      <c r="I1658" s="139" t="s">
        <v>1715</v>
      </c>
      <c r="J1658" s="59" t="s">
        <v>1334</v>
      </c>
      <c r="K1658" s="139" t="s">
        <v>1781</v>
      </c>
      <c r="L1658" s="59"/>
      <c r="M1658" s="59" t="s">
        <v>2686</v>
      </c>
    </row>
    <row r="1659" spans="1:13" s="146" customFormat="1" ht="11.25" customHeight="1">
      <c r="A1659" s="59" t="s">
        <v>4085</v>
      </c>
      <c r="B1659" s="139" t="s">
        <v>826</v>
      </c>
      <c r="C1659" s="59"/>
      <c r="D1659" s="59" t="s">
        <v>829</v>
      </c>
      <c r="E1659" s="139" t="s">
        <v>830</v>
      </c>
      <c r="F1659" s="59"/>
      <c r="G1659" s="139"/>
      <c r="H1659" s="59"/>
      <c r="I1659" s="139"/>
      <c r="J1659" s="59"/>
      <c r="K1659" s="139"/>
      <c r="L1659" s="59"/>
      <c r="M1659" s="59"/>
    </row>
    <row r="1660" spans="1:13" s="258" customFormat="1" ht="11.25" customHeight="1">
      <c r="A1660" s="59" t="s">
        <v>5129</v>
      </c>
      <c r="B1660" s="59" t="s">
        <v>5130</v>
      </c>
      <c r="C1660" s="59">
        <v>8.8000000000000007</v>
      </c>
      <c r="D1660" s="59" t="s">
        <v>5131</v>
      </c>
      <c r="E1660" s="59" t="s">
        <v>5132</v>
      </c>
      <c r="F1660" s="59" t="s">
        <v>1525</v>
      </c>
      <c r="G1660" s="59" t="s">
        <v>1526</v>
      </c>
      <c r="H1660" s="59" t="s">
        <v>397</v>
      </c>
      <c r="I1660" s="59" t="s">
        <v>646</v>
      </c>
      <c r="J1660" s="59" t="s">
        <v>288</v>
      </c>
      <c r="K1660" s="59" t="s">
        <v>1992</v>
      </c>
      <c r="L1660" s="59" t="s">
        <v>2975</v>
      </c>
      <c r="M1660" s="59" t="s">
        <v>1999</v>
      </c>
    </row>
    <row r="1661" spans="1:13" s="258" customFormat="1" ht="11.25" customHeight="1">
      <c r="A1661" s="59" t="s">
        <v>4086</v>
      </c>
      <c r="B1661" s="139" t="s">
        <v>4087</v>
      </c>
      <c r="C1661" s="59"/>
      <c r="D1661" s="59" t="s">
        <v>829</v>
      </c>
      <c r="E1661" s="139" t="s">
        <v>830</v>
      </c>
      <c r="F1661" s="59"/>
      <c r="G1661" s="139"/>
      <c r="H1661" s="59"/>
      <c r="I1661" s="139"/>
      <c r="J1661" s="59"/>
      <c r="K1661" s="139"/>
      <c r="L1661" s="59"/>
      <c r="M1661" s="59"/>
    </row>
    <row r="1662" spans="1:13" s="146" customFormat="1" ht="11.25" customHeight="1">
      <c r="A1662" s="59" t="s">
        <v>5133</v>
      </c>
      <c r="B1662" s="59" t="s">
        <v>5134</v>
      </c>
      <c r="C1662" s="59"/>
      <c r="D1662" s="59" t="s">
        <v>3459</v>
      </c>
      <c r="E1662" s="59" t="s">
        <v>3460</v>
      </c>
      <c r="F1662" s="59"/>
      <c r="G1662" s="59"/>
      <c r="H1662" s="59"/>
      <c r="I1662" s="59"/>
      <c r="J1662" s="59"/>
      <c r="K1662" s="59"/>
      <c r="L1662" s="59"/>
      <c r="M1662" s="59"/>
    </row>
    <row r="1663" spans="1:13" s="146" customFormat="1" ht="11.25" customHeight="1">
      <c r="A1663" s="59" t="s">
        <v>829</v>
      </c>
      <c r="B1663" s="139" t="s">
        <v>830</v>
      </c>
      <c r="C1663" s="59"/>
      <c r="D1663" s="59" t="s">
        <v>1234</v>
      </c>
      <c r="E1663" s="139" t="s">
        <v>1235</v>
      </c>
      <c r="F1663" s="59"/>
      <c r="G1663" s="139"/>
      <c r="H1663" s="59"/>
      <c r="I1663" s="139"/>
      <c r="J1663" s="59"/>
      <c r="K1663" s="139"/>
      <c r="L1663" s="59"/>
      <c r="M1663" s="59"/>
    </row>
    <row r="1664" spans="1:13" s="146" customFormat="1" ht="11.25" customHeight="1">
      <c r="A1664" s="264" t="s">
        <v>5135</v>
      </c>
      <c r="B1664" s="265" t="s">
        <v>5136</v>
      </c>
      <c r="C1664" s="267"/>
      <c r="D1664" s="265" t="s">
        <v>990</v>
      </c>
      <c r="E1664" s="265" t="s">
        <v>1157</v>
      </c>
      <c r="F1664" s="265" t="s">
        <v>17</v>
      </c>
      <c r="G1664" s="265" t="s">
        <v>275</v>
      </c>
      <c r="H1664" s="265" t="s">
        <v>547</v>
      </c>
      <c r="I1664" s="265" t="s">
        <v>548</v>
      </c>
      <c r="J1664" s="265" t="s">
        <v>286</v>
      </c>
      <c r="K1664" s="265" t="s">
        <v>287</v>
      </c>
      <c r="L1664" s="265"/>
      <c r="M1664" s="265" t="s">
        <v>5137</v>
      </c>
    </row>
    <row r="1665" spans="1:13" s="458" customFormat="1" ht="11.25" customHeight="1">
      <c r="A1665" s="59" t="s">
        <v>5138</v>
      </c>
      <c r="B1665" s="139" t="s">
        <v>5139</v>
      </c>
      <c r="C1665" s="59">
        <v>19.940000000000001</v>
      </c>
      <c r="D1665" s="59" t="s">
        <v>4604</v>
      </c>
      <c r="E1665" s="139" t="s">
        <v>5140</v>
      </c>
      <c r="F1665" s="59" t="s">
        <v>395</v>
      </c>
      <c r="G1665" s="139" t="s">
        <v>1540</v>
      </c>
      <c r="H1665" s="59" t="s">
        <v>677</v>
      </c>
      <c r="I1665" s="139" t="s">
        <v>5141</v>
      </c>
      <c r="J1665" s="59" t="s">
        <v>4001</v>
      </c>
      <c r="K1665" s="59" t="s">
        <v>4002</v>
      </c>
      <c r="L1665" s="59" t="s">
        <v>691</v>
      </c>
      <c r="M1665" s="59" t="s">
        <v>1179</v>
      </c>
    </row>
    <row r="1666" spans="1:13" s="146" customFormat="1" ht="11.25" customHeight="1">
      <c r="A1666" s="264" t="s">
        <v>5142</v>
      </c>
      <c r="B1666" s="265" t="s">
        <v>5143</v>
      </c>
      <c r="C1666" s="268"/>
      <c r="D1666" s="266" t="s">
        <v>5124</v>
      </c>
      <c r="E1666" s="265" t="s">
        <v>5125</v>
      </c>
      <c r="F1666" s="265" t="s">
        <v>3165</v>
      </c>
      <c r="G1666" s="265" t="s">
        <v>5144</v>
      </c>
      <c r="H1666" s="265" t="s">
        <v>16</v>
      </c>
      <c r="I1666" s="265" t="s">
        <v>311</v>
      </c>
      <c r="J1666" s="264" t="s">
        <v>547</v>
      </c>
      <c r="K1666" s="264" t="s">
        <v>548</v>
      </c>
      <c r="L1666" s="264"/>
      <c r="M1666" s="264" t="s">
        <v>5145</v>
      </c>
    </row>
    <row r="1667" spans="1:13" s="146" customFormat="1" ht="11.25" customHeight="1">
      <c r="A1667" s="59" t="s">
        <v>2101</v>
      </c>
      <c r="B1667" s="139" t="s">
        <v>2102</v>
      </c>
      <c r="C1667" s="59"/>
      <c r="D1667" s="59" t="s">
        <v>443</v>
      </c>
      <c r="E1667" s="139" t="s">
        <v>634</v>
      </c>
      <c r="F1667" s="59" t="s">
        <v>467</v>
      </c>
      <c r="G1667" s="139" t="s">
        <v>4578</v>
      </c>
      <c r="H1667" s="59"/>
      <c r="I1667" s="139"/>
      <c r="J1667" s="59"/>
      <c r="K1667" s="139"/>
      <c r="L1667" s="59"/>
      <c r="M1667" s="59"/>
    </row>
    <row r="1668" spans="1:13" s="146" customFormat="1" ht="11.25" customHeight="1">
      <c r="A1668" s="264" t="s">
        <v>5146</v>
      </c>
      <c r="B1668" s="265" t="s">
        <v>5147</v>
      </c>
      <c r="C1668" s="267">
        <v>7.27</v>
      </c>
      <c r="D1668" s="265" t="s">
        <v>990</v>
      </c>
      <c r="E1668" s="265" t="s">
        <v>1157</v>
      </c>
      <c r="F1668" s="265" t="s">
        <v>2560</v>
      </c>
      <c r="G1668" s="265" t="s">
        <v>2561</v>
      </c>
      <c r="H1668" s="265" t="s">
        <v>810</v>
      </c>
      <c r="I1668" s="265" t="s">
        <v>1172</v>
      </c>
      <c r="J1668" s="265" t="s">
        <v>378</v>
      </c>
      <c r="K1668" s="265" t="s">
        <v>379</v>
      </c>
      <c r="L1668" s="265"/>
      <c r="M1668" s="265" t="s">
        <v>5148</v>
      </c>
    </row>
    <row r="1669" spans="1:13" s="146" customFormat="1" ht="11.25" customHeight="1">
      <c r="A1669" s="264" t="s">
        <v>5149</v>
      </c>
      <c r="B1669" s="264" t="s">
        <v>5150</v>
      </c>
      <c r="C1669" s="267"/>
      <c r="D1669" s="264" t="s">
        <v>990</v>
      </c>
      <c r="E1669" s="264" t="s">
        <v>991</v>
      </c>
      <c r="F1669" s="264" t="s">
        <v>547</v>
      </c>
      <c r="G1669" s="264" t="s">
        <v>5151</v>
      </c>
      <c r="H1669" s="264" t="s">
        <v>286</v>
      </c>
      <c r="I1669" s="264" t="s">
        <v>287</v>
      </c>
      <c r="J1669" s="264" t="s">
        <v>478</v>
      </c>
      <c r="K1669" s="264" t="s">
        <v>4331</v>
      </c>
      <c r="L1669" s="264"/>
      <c r="M1669" s="264" t="s">
        <v>1765</v>
      </c>
    </row>
    <row r="1670" spans="1:13" s="146" customFormat="1" ht="11.25" customHeight="1">
      <c r="A1670" s="59" t="s">
        <v>827</v>
      </c>
      <c r="B1670" s="139" t="s">
        <v>828</v>
      </c>
      <c r="C1670" s="59"/>
      <c r="D1670" s="59" t="s">
        <v>5097</v>
      </c>
      <c r="E1670" s="139" t="s">
        <v>5098</v>
      </c>
      <c r="F1670" s="59"/>
      <c r="G1670" s="139"/>
      <c r="H1670" s="59"/>
      <c r="I1670" s="139"/>
      <c r="J1670" s="59"/>
      <c r="K1670" s="139"/>
      <c r="L1670" s="59"/>
      <c r="M1670" s="59"/>
    </row>
    <row r="1671" spans="1:13" s="146" customFormat="1" ht="11.25" customHeight="1">
      <c r="A1671" s="138" t="s">
        <v>5152</v>
      </c>
      <c r="B1671" s="138" t="s">
        <v>5153</v>
      </c>
      <c r="C1671" s="142"/>
      <c r="D1671" s="138" t="s">
        <v>990</v>
      </c>
      <c r="E1671" s="138" t="s">
        <v>1157</v>
      </c>
      <c r="F1671" s="138" t="s">
        <v>276</v>
      </c>
      <c r="G1671" s="138" t="s">
        <v>277</v>
      </c>
      <c r="H1671" s="138" t="s">
        <v>736</v>
      </c>
      <c r="I1671" s="138" t="s">
        <v>573</v>
      </c>
      <c r="J1671" s="138" t="s">
        <v>576</v>
      </c>
      <c r="K1671" s="138" t="s">
        <v>664</v>
      </c>
      <c r="L1671" s="141" t="s">
        <v>574</v>
      </c>
      <c r="M1671" s="138" t="s">
        <v>1159</v>
      </c>
    </row>
    <row r="1672" spans="1:13" s="146" customFormat="1" ht="11.25" customHeight="1">
      <c r="A1672" s="264" t="s">
        <v>5154</v>
      </c>
      <c r="B1672" s="265" t="s">
        <v>5155</v>
      </c>
      <c r="C1672" s="267"/>
      <c r="D1672" s="265" t="s">
        <v>1192</v>
      </c>
      <c r="E1672" s="265" t="s">
        <v>1695</v>
      </c>
      <c r="F1672" s="265" t="s">
        <v>286</v>
      </c>
      <c r="G1672" s="265" t="s">
        <v>287</v>
      </c>
      <c r="H1672" s="265" t="s">
        <v>695</v>
      </c>
      <c r="I1672" s="265" t="s">
        <v>884</v>
      </c>
      <c r="J1672" s="264" t="s">
        <v>5156</v>
      </c>
      <c r="K1672" s="264"/>
      <c r="L1672" s="264"/>
      <c r="M1672" s="264" t="s">
        <v>2504</v>
      </c>
    </row>
    <row r="1673" spans="1:13" s="146" customFormat="1" ht="11.25" customHeight="1">
      <c r="A1673" s="264" t="s">
        <v>5157</v>
      </c>
      <c r="B1673" s="265" t="s">
        <v>5158</v>
      </c>
      <c r="C1673" s="267">
        <v>3.9</v>
      </c>
      <c r="D1673" s="265" t="s">
        <v>990</v>
      </c>
      <c r="E1673" s="265" t="s">
        <v>1157</v>
      </c>
      <c r="F1673" s="265" t="s">
        <v>276</v>
      </c>
      <c r="G1673" s="265" t="s">
        <v>277</v>
      </c>
      <c r="H1673" s="265" t="s">
        <v>736</v>
      </c>
      <c r="I1673" s="265" t="s">
        <v>785</v>
      </c>
      <c r="J1673" s="265" t="s">
        <v>3879</v>
      </c>
      <c r="K1673" s="265" t="s">
        <v>3880</v>
      </c>
      <c r="L1673" s="265"/>
      <c r="M1673" s="265" t="s">
        <v>5159</v>
      </c>
    </row>
    <row r="1674" spans="1:13" s="146" customFormat="1" ht="11.25" customHeight="1">
      <c r="A1674" s="265" t="s">
        <v>6457</v>
      </c>
      <c r="B1674" s="265" t="s">
        <v>6458</v>
      </c>
      <c r="C1674" s="267"/>
      <c r="D1674" s="265" t="s">
        <v>6450</v>
      </c>
      <c r="E1674" s="265" t="s">
        <v>275</v>
      </c>
      <c r="F1674" s="265" t="s">
        <v>6459</v>
      </c>
      <c r="G1674" s="265" t="s">
        <v>1157</v>
      </c>
      <c r="H1674" s="265" t="s">
        <v>6460</v>
      </c>
      <c r="I1674" s="265" t="s">
        <v>484</v>
      </c>
      <c r="J1674" s="265" t="s">
        <v>6461</v>
      </c>
      <c r="K1674" s="265" t="s">
        <v>6462</v>
      </c>
      <c r="L1674" s="265" t="s">
        <v>6456</v>
      </c>
      <c r="M1674" s="265"/>
    </row>
    <row r="1675" spans="1:13" s="146" customFormat="1" ht="11.25" customHeight="1">
      <c r="A1675" s="59" t="s">
        <v>5160</v>
      </c>
      <c r="B1675" s="59" t="s">
        <v>5161</v>
      </c>
      <c r="C1675" s="59">
        <v>2.54</v>
      </c>
      <c r="D1675" s="59" t="s">
        <v>990</v>
      </c>
      <c r="E1675" s="59" t="s">
        <v>1157</v>
      </c>
      <c r="F1675" s="59" t="s">
        <v>5162</v>
      </c>
      <c r="G1675" s="59" t="s">
        <v>5163</v>
      </c>
      <c r="H1675" s="59" t="s">
        <v>1557</v>
      </c>
      <c r="I1675" s="59" t="s">
        <v>4434</v>
      </c>
      <c r="J1675" s="59" t="s">
        <v>206</v>
      </c>
      <c r="K1675" s="59" t="s">
        <v>407</v>
      </c>
      <c r="L1675" s="59"/>
      <c r="M1675" s="59"/>
    </row>
    <row r="1676" spans="1:13" s="146" customFormat="1" ht="11.25" customHeight="1">
      <c r="A1676" s="59" t="s">
        <v>5164</v>
      </c>
      <c r="B1676" s="139" t="s">
        <v>5165</v>
      </c>
      <c r="C1676" s="59">
        <v>0</v>
      </c>
      <c r="D1676" s="59" t="s">
        <v>1557</v>
      </c>
      <c r="E1676" s="139" t="s">
        <v>3284</v>
      </c>
      <c r="F1676" s="59" t="s">
        <v>476</v>
      </c>
      <c r="G1676" s="139" t="s">
        <v>477</v>
      </c>
      <c r="H1676" s="59" t="s">
        <v>680</v>
      </c>
      <c r="I1676" s="139" t="s">
        <v>681</v>
      </c>
      <c r="J1676" s="59"/>
      <c r="K1676" s="139"/>
      <c r="L1676" s="59"/>
      <c r="M1676" s="59"/>
    </row>
    <row r="1677" spans="1:13" s="146" customFormat="1" ht="11.25" customHeight="1">
      <c r="A1677" s="138" t="s">
        <v>5166</v>
      </c>
      <c r="B1677" s="138" t="s">
        <v>5167</v>
      </c>
      <c r="C1677" s="142"/>
      <c r="D1677" s="138" t="s">
        <v>338</v>
      </c>
      <c r="E1677" s="142" t="s">
        <v>855</v>
      </c>
      <c r="F1677" s="138" t="s">
        <v>665</v>
      </c>
      <c r="G1677" s="138" t="s">
        <v>666</v>
      </c>
      <c r="H1677" s="138" t="s">
        <v>3314</v>
      </c>
      <c r="I1677" s="138" t="s">
        <v>5168</v>
      </c>
      <c r="J1677" s="138" t="s">
        <v>5169</v>
      </c>
      <c r="K1677" s="138" t="s">
        <v>5170</v>
      </c>
      <c r="L1677" s="138"/>
      <c r="M1677" s="142"/>
    </row>
    <row r="1678" spans="1:13" s="146" customFormat="1" ht="11.25" customHeight="1">
      <c r="A1678" s="59" t="s">
        <v>5171</v>
      </c>
      <c r="B1678" s="59" t="s">
        <v>5172</v>
      </c>
      <c r="C1678" s="59"/>
      <c r="D1678" s="59">
        <v>10072405</v>
      </c>
      <c r="E1678" s="59" t="s">
        <v>708</v>
      </c>
      <c r="F1678" s="59"/>
      <c r="G1678" s="59"/>
      <c r="H1678" s="59"/>
      <c r="I1678" s="59"/>
      <c r="J1678" s="59"/>
      <c r="K1678" s="59"/>
      <c r="L1678" s="59"/>
      <c r="M1678" s="59"/>
    </row>
    <row r="1679" spans="1:13" s="146" customFormat="1" ht="11.25" customHeight="1">
      <c r="A1679" s="59" t="s">
        <v>5173</v>
      </c>
      <c r="B1679" s="59" t="s">
        <v>5174</v>
      </c>
      <c r="C1679" s="59">
        <v>8.1999999999999993</v>
      </c>
      <c r="D1679" s="59" t="s">
        <v>2357</v>
      </c>
      <c r="E1679" s="59" t="s">
        <v>3814</v>
      </c>
      <c r="F1679" s="59" t="s">
        <v>439</v>
      </c>
      <c r="G1679" s="59" t="s">
        <v>5175</v>
      </c>
      <c r="H1679" s="59" t="s">
        <v>680</v>
      </c>
      <c r="I1679" s="59" t="s">
        <v>755</v>
      </c>
      <c r="J1679" s="59" t="s">
        <v>478</v>
      </c>
      <c r="K1679" s="59" t="s">
        <v>479</v>
      </c>
      <c r="L1679" s="59"/>
      <c r="M1679" s="59" t="s">
        <v>5176</v>
      </c>
    </row>
    <row r="1680" spans="1:13" s="146" customFormat="1" ht="11.25" customHeight="1">
      <c r="A1680" s="59" t="s">
        <v>5177</v>
      </c>
      <c r="B1680" s="139" t="s">
        <v>5178</v>
      </c>
      <c r="C1680" s="59"/>
      <c r="D1680" s="59" t="s">
        <v>474</v>
      </c>
      <c r="E1680" s="139" t="s">
        <v>475</v>
      </c>
      <c r="F1680" s="59" t="s">
        <v>675</v>
      </c>
      <c r="G1680" s="139" t="s">
        <v>676</v>
      </c>
      <c r="H1680" s="59" t="s">
        <v>677</v>
      </c>
      <c r="I1680" s="139" t="s">
        <v>5141</v>
      </c>
      <c r="J1680" s="59" t="s">
        <v>721</v>
      </c>
      <c r="K1680" s="139" t="s">
        <v>2754</v>
      </c>
      <c r="L1680" s="59"/>
      <c r="M1680" s="59" t="s">
        <v>4302</v>
      </c>
    </row>
    <row r="1681" spans="1:13" s="146" customFormat="1" ht="11.25" customHeight="1">
      <c r="A1681" s="138" t="s">
        <v>5179</v>
      </c>
      <c r="B1681" s="138" t="s">
        <v>5180</v>
      </c>
      <c r="C1681" s="142"/>
      <c r="D1681" s="138" t="s">
        <v>288</v>
      </c>
      <c r="E1681" s="138" t="s">
        <v>289</v>
      </c>
      <c r="F1681" s="138" t="s">
        <v>1515</v>
      </c>
      <c r="G1681" s="138" t="s">
        <v>1516</v>
      </c>
      <c r="H1681" s="138" t="s">
        <v>3216</v>
      </c>
      <c r="I1681" s="138" t="s">
        <v>3217</v>
      </c>
      <c r="J1681" s="138" t="s">
        <v>3126</v>
      </c>
      <c r="K1681" s="138" t="s">
        <v>3127</v>
      </c>
      <c r="L1681" s="138"/>
      <c r="M1681" s="142"/>
    </row>
    <row r="1682" spans="1:13" s="146" customFormat="1" ht="11.25" customHeight="1">
      <c r="A1682" s="59" t="s">
        <v>1515</v>
      </c>
      <c r="B1682" s="139" t="s">
        <v>1516</v>
      </c>
      <c r="C1682" s="59"/>
      <c r="D1682" s="59" t="s">
        <v>708</v>
      </c>
      <c r="E1682" s="139" t="s">
        <v>2677</v>
      </c>
      <c r="F1682" s="59" t="s">
        <v>3697</v>
      </c>
      <c r="G1682" s="139" t="s">
        <v>4862</v>
      </c>
      <c r="H1682" s="59" t="s">
        <v>691</v>
      </c>
      <c r="I1682" s="139"/>
      <c r="J1682" s="59" t="s">
        <v>5181</v>
      </c>
      <c r="K1682" s="139"/>
      <c r="L1682" s="59"/>
      <c r="M1682" s="59"/>
    </row>
    <row r="1683" spans="1:13" s="146" customFormat="1" ht="11.25" customHeight="1">
      <c r="A1683" s="59" t="s">
        <v>5182</v>
      </c>
      <c r="B1683" s="59" t="s">
        <v>5183</v>
      </c>
      <c r="C1683" s="59"/>
      <c r="D1683" s="59" t="s">
        <v>17</v>
      </c>
      <c r="E1683" s="59" t="s">
        <v>275</v>
      </c>
      <c r="F1683" s="59" t="s">
        <v>312</v>
      </c>
      <c r="G1683" s="59" t="s">
        <v>313</v>
      </c>
      <c r="H1683" s="59" t="s">
        <v>314</v>
      </c>
      <c r="I1683" s="59" t="s">
        <v>5184</v>
      </c>
      <c r="J1683" s="59" t="s">
        <v>3631</v>
      </c>
      <c r="K1683" s="59" t="s">
        <v>3632</v>
      </c>
      <c r="L1683" s="59"/>
      <c r="M1683" s="59"/>
    </row>
    <row r="1684" spans="1:13" s="146" customFormat="1" ht="11.25" customHeight="1">
      <c r="A1684" s="138" t="s">
        <v>5185</v>
      </c>
      <c r="B1684" s="138" t="s">
        <v>5186</v>
      </c>
      <c r="C1684" s="142"/>
      <c r="D1684" s="138" t="s">
        <v>4694</v>
      </c>
      <c r="E1684" s="138" t="s">
        <v>4695</v>
      </c>
      <c r="F1684" s="141" t="s">
        <v>3746</v>
      </c>
      <c r="G1684" s="141" t="s">
        <v>3747</v>
      </c>
      <c r="H1684" s="138" t="s">
        <v>5187</v>
      </c>
      <c r="I1684" s="138" t="s">
        <v>5188</v>
      </c>
      <c r="J1684" s="138" t="s">
        <v>3750</v>
      </c>
      <c r="K1684" s="138" t="s">
        <v>5189</v>
      </c>
      <c r="L1684" s="138"/>
      <c r="M1684" s="138" t="s">
        <v>5190</v>
      </c>
    </row>
    <row r="1685" spans="1:13" s="146" customFormat="1" ht="11.25" customHeight="1">
      <c r="A1685" s="415" t="s">
        <v>6512</v>
      </c>
      <c r="B1685" s="415" t="s">
        <v>6513</v>
      </c>
      <c r="C1685" s="414"/>
      <c r="D1685" s="415" t="s">
        <v>6506</v>
      </c>
      <c r="E1685" s="415" t="s">
        <v>3143</v>
      </c>
      <c r="F1685" s="415" t="s">
        <v>6549</v>
      </c>
      <c r="G1685" s="415" t="s">
        <v>2069</v>
      </c>
      <c r="H1685" s="415" t="s">
        <v>6573</v>
      </c>
      <c r="I1685" s="415" t="s">
        <v>548</v>
      </c>
      <c r="J1685" s="415" t="s">
        <v>6507</v>
      </c>
      <c r="K1685" s="415" t="s">
        <v>1138</v>
      </c>
      <c r="L1685" s="265"/>
      <c r="M1685" s="624" t="s">
        <v>6516</v>
      </c>
    </row>
    <row r="1686" spans="1:13" s="146" customFormat="1" ht="11.25" customHeight="1">
      <c r="A1686" s="138" t="s">
        <v>5191</v>
      </c>
      <c r="B1686" s="138" t="s">
        <v>5192</v>
      </c>
      <c r="C1686" s="142"/>
      <c r="D1686" s="138" t="s">
        <v>1675</v>
      </c>
      <c r="E1686" s="138" t="s">
        <v>5193</v>
      </c>
      <c r="F1686" s="138" t="s">
        <v>441</v>
      </c>
      <c r="G1686" s="138" t="s">
        <v>507</v>
      </c>
      <c r="H1686" s="138" t="s">
        <v>338</v>
      </c>
      <c r="I1686" s="138" t="s">
        <v>339</v>
      </c>
      <c r="J1686" s="141" t="s">
        <v>2815</v>
      </c>
      <c r="K1686" s="141" t="s">
        <v>5194</v>
      </c>
      <c r="L1686" s="138"/>
      <c r="M1686" s="142"/>
    </row>
    <row r="1687" spans="1:13" s="146" customFormat="1" ht="11.25" customHeight="1">
      <c r="A1687" s="59" t="s">
        <v>5195</v>
      </c>
      <c r="B1687" s="59" t="s">
        <v>5196</v>
      </c>
      <c r="C1687" s="59">
        <v>5.5</v>
      </c>
      <c r="D1687" s="59" t="s">
        <v>957</v>
      </c>
      <c r="E1687" s="59" t="s">
        <v>958</v>
      </c>
      <c r="F1687" s="59" t="s">
        <v>621</v>
      </c>
      <c r="G1687" s="59" t="s">
        <v>622</v>
      </c>
      <c r="H1687" s="59" t="s">
        <v>658</v>
      </c>
      <c r="I1687" s="59" t="s">
        <v>659</v>
      </c>
      <c r="J1687" s="59" t="s">
        <v>967</v>
      </c>
      <c r="K1687" s="59" t="s">
        <v>4032</v>
      </c>
      <c r="L1687" s="59"/>
      <c r="M1687" s="59"/>
    </row>
    <row r="1688" spans="1:13" s="406" customFormat="1" ht="11.25" customHeight="1">
      <c r="A1688" s="138" t="s">
        <v>5197</v>
      </c>
      <c r="B1688" s="138" t="s">
        <v>5198</v>
      </c>
      <c r="C1688" s="142"/>
      <c r="D1688" s="138" t="s">
        <v>15</v>
      </c>
      <c r="E1688" s="138" t="s">
        <v>3143</v>
      </c>
      <c r="F1688" s="138" t="s">
        <v>338</v>
      </c>
      <c r="G1688" s="138" t="s">
        <v>339</v>
      </c>
      <c r="H1688" s="138" t="s">
        <v>17</v>
      </c>
      <c r="I1688" s="138" t="s">
        <v>275</v>
      </c>
      <c r="J1688" s="138" t="s">
        <v>474</v>
      </c>
      <c r="K1688" s="138" t="s">
        <v>475</v>
      </c>
      <c r="L1688" s="141" t="s">
        <v>691</v>
      </c>
      <c r="M1688" s="138" t="s">
        <v>5199</v>
      </c>
    </row>
    <row r="1689" spans="1:13" s="146" customFormat="1" ht="11.25" customHeight="1">
      <c r="A1689" s="59" t="s">
        <v>1492</v>
      </c>
      <c r="B1689" s="59" t="s">
        <v>1493</v>
      </c>
      <c r="C1689" s="59"/>
      <c r="D1689" s="59" t="s">
        <v>1908</v>
      </c>
      <c r="E1689" s="59" t="s">
        <v>3634</v>
      </c>
      <c r="F1689" s="59" t="s">
        <v>5200</v>
      </c>
      <c r="G1689" s="59" t="s">
        <v>5201</v>
      </c>
      <c r="H1689" s="59" t="s">
        <v>373</v>
      </c>
      <c r="I1689" s="59" t="s">
        <v>374</v>
      </c>
      <c r="J1689" s="59"/>
      <c r="K1689" s="59"/>
      <c r="L1689" s="59"/>
      <c r="M1689" s="59"/>
    </row>
    <row r="1690" spans="1:13" s="146" customFormat="1" ht="11.25" customHeight="1">
      <c r="A1690" s="59" t="s">
        <v>1675</v>
      </c>
      <c r="B1690" s="139" t="s">
        <v>5202</v>
      </c>
      <c r="C1690" s="59">
        <v>0.2</v>
      </c>
      <c r="D1690" s="59" t="s">
        <v>441</v>
      </c>
      <c r="E1690" s="139" t="s">
        <v>442</v>
      </c>
      <c r="F1690" s="59" t="s">
        <v>338</v>
      </c>
      <c r="G1690" s="139" t="s">
        <v>339</v>
      </c>
      <c r="H1690" s="59" t="s">
        <v>969</v>
      </c>
      <c r="I1690" s="139" t="s">
        <v>813</v>
      </c>
      <c r="J1690" s="59" t="s">
        <v>625</v>
      </c>
      <c r="K1690" s="139" t="s">
        <v>626</v>
      </c>
      <c r="L1690" s="59"/>
      <c r="M1690" s="59"/>
    </row>
    <row r="1691" spans="1:13" s="146" customFormat="1" ht="11.25" customHeight="1">
      <c r="A1691" s="138" t="s">
        <v>5203</v>
      </c>
      <c r="B1691" s="138" t="s">
        <v>5204</v>
      </c>
      <c r="C1691" s="142"/>
      <c r="D1691" s="138" t="s">
        <v>1675</v>
      </c>
      <c r="E1691" s="138" t="s">
        <v>5193</v>
      </c>
      <c r="F1691" s="138" t="s">
        <v>5195</v>
      </c>
      <c r="G1691" s="138" t="s">
        <v>5205</v>
      </c>
      <c r="H1691" s="138" t="s">
        <v>680</v>
      </c>
      <c r="I1691" s="138" t="s">
        <v>755</v>
      </c>
      <c r="J1691" s="138" t="s">
        <v>658</v>
      </c>
      <c r="K1691" s="138" t="s">
        <v>659</v>
      </c>
      <c r="L1691" s="138"/>
      <c r="M1691" s="142"/>
    </row>
    <row r="1692" spans="1:13" s="146" customFormat="1" ht="11.25" customHeight="1">
      <c r="A1692" s="59" t="s">
        <v>5206</v>
      </c>
      <c r="B1692" s="59" t="s">
        <v>5207</v>
      </c>
      <c r="C1692" s="59"/>
      <c r="D1692" s="59" t="s">
        <v>2897</v>
      </c>
      <c r="E1692" s="59" t="s">
        <v>2898</v>
      </c>
      <c r="F1692" s="59"/>
      <c r="G1692" s="59"/>
      <c r="H1692" s="59"/>
      <c r="I1692" s="59"/>
      <c r="J1692" s="59"/>
      <c r="K1692" s="59"/>
      <c r="L1692" s="59"/>
      <c r="M1692" s="59"/>
    </row>
    <row r="1693" spans="1:13" s="146" customFormat="1" ht="11.25" customHeight="1">
      <c r="A1693" s="59" t="s">
        <v>658</v>
      </c>
      <c r="B1693" s="139" t="s">
        <v>857</v>
      </c>
      <c r="C1693" s="59">
        <v>0</v>
      </c>
      <c r="D1693" s="59" t="s">
        <v>1912</v>
      </c>
      <c r="E1693" s="139" t="s">
        <v>3786</v>
      </c>
      <c r="F1693" s="59" t="s">
        <v>2566</v>
      </c>
      <c r="G1693" s="139" t="s">
        <v>3708</v>
      </c>
      <c r="H1693" s="59" t="s">
        <v>2665</v>
      </c>
      <c r="I1693" s="139" t="s">
        <v>5208</v>
      </c>
      <c r="J1693" s="59" t="s">
        <v>2395</v>
      </c>
      <c r="K1693" s="139" t="s">
        <v>5209</v>
      </c>
      <c r="L1693" s="59" t="s">
        <v>4819</v>
      </c>
      <c r="M1693" s="59"/>
    </row>
    <row r="1694" spans="1:13" s="146" customFormat="1" ht="11.25" customHeight="1">
      <c r="A1694" s="138" t="s">
        <v>5210</v>
      </c>
      <c r="B1694" s="138" t="s">
        <v>5211</v>
      </c>
      <c r="C1694" s="142"/>
      <c r="D1694" s="138" t="s">
        <v>380</v>
      </c>
      <c r="E1694" s="138" t="s">
        <v>1015</v>
      </c>
      <c r="F1694" s="138" t="s">
        <v>338</v>
      </c>
      <c r="G1694" s="138" t="s">
        <v>339</v>
      </c>
      <c r="H1694" s="138" t="s">
        <v>658</v>
      </c>
      <c r="I1694" s="138" t="s">
        <v>659</v>
      </c>
      <c r="J1694" s="138" t="s">
        <v>4297</v>
      </c>
      <c r="K1694" s="138" t="s">
        <v>5212</v>
      </c>
      <c r="L1694" s="138"/>
      <c r="M1694" s="142"/>
    </row>
    <row r="1695" spans="1:13" s="146" customFormat="1" ht="11.25" customHeight="1">
      <c r="A1695" s="59" t="s">
        <v>5213</v>
      </c>
      <c r="B1695" s="139" t="s">
        <v>5214</v>
      </c>
      <c r="C1695" s="59">
        <v>11.7</v>
      </c>
      <c r="D1695" s="59" t="s">
        <v>631</v>
      </c>
      <c r="E1695" s="139" t="s">
        <v>714</v>
      </c>
      <c r="F1695" s="59" t="s">
        <v>443</v>
      </c>
      <c r="G1695" s="139" t="s">
        <v>634</v>
      </c>
      <c r="H1695" s="59" t="s">
        <v>3139</v>
      </c>
      <c r="I1695" s="139" t="s">
        <v>4597</v>
      </c>
      <c r="J1695" s="59" t="s">
        <v>1614</v>
      </c>
      <c r="K1695" s="139" t="s">
        <v>1615</v>
      </c>
      <c r="L1695" s="59"/>
      <c r="M1695" s="59" t="s">
        <v>865</v>
      </c>
    </row>
    <row r="1696" spans="1:13" s="146" customFormat="1" ht="11.25" customHeight="1">
      <c r="A1696" s="59" t="s">
        <v>3776</v>
      </c>
      <c r="B1696" s="139" t="s">
        <v>5064</v>
      </c>
      <c r="C1696" s="59"/>
      <c r="D1696" s="59" t="s">
        <v>4742</v>
      </c>
      <c r="E1696" s="139" t="s">
        <v>4743</v>
      </c>
      <c r="F1696" s="59"/>
      <c r="G1696" s="139"/>
      <c r="H1696" s="59"/>
      <c r="I1696" s="139"/>
      <c r="J1696" s="59"/>
      <c r="K1696" s="139"/>
      <c r="L1696" s="59"/>
      <c r="M1696" s="59"/>
    </row>
    <row r="1697" spans="1:13" s="146" customFormat="1" ht="11.25" customHeight="1">
      <c r="A1697" s="59" t="s">
        <v>5215</v>
      </c>
      <c r="B1697" s="59" t="s">
        <v>5216</v>
      </c>
      <c r="C1697" s="59"/>
      <c r="D1697" s="59" t="s">
        <v>2785</v>
      </c>
      <c r="E1697" s="59" t="s">
        <v>5217</v>
      </c>
      <c r="F1697" s="59" t="s">
        <v>658</v>
      </c>
      <c r="G1697" s="59" t="s">
        <v>659</v>
      </c>
      <c r="H1697" s="59"/>
      <c r="I1697" s="59"/>
      <c r="J1697" s="59"/>
      <c r="K1697" s="59"/>
      <c r="L1697" s="59"/>
      <c r="M1697" s="59"/>
    </row>
    <row r="1698" spans="1:13" s="146" customFormat="1" ht="11.25" customHeight="1">
      <c r="A1698" s="138" t="s">
        <v>5218</v>
      </c>
      <c r="B1698" s="138" t="s">
        <v>5219</v>
      </c>
      <c r="C1698" s="142"/>
      <c r="D1698" s="138" t="s">
        <v>1675</v>
      </c>
      <c r="E1698" s="138" t="s">
        <v>5193</v>
      </c>
      <c r="F1698" s="138" t="s">
        <v>1670</v>
      </c>
      <c r="G1698" s="138" t="s">
        <v>1671</v>
      </c>
      <c r="H1698" s="138" t="s">
        <v>5220</v>
      </c>
      <c r="I1698" s="138" t="s">
        <v>5221</v>
      </c>
      <c r="J1698" s="138" t="s">
        <v>3815</v>
      </c>
      <c r="K1698" s="138" t="s">
        <v>5222</v>
      </c>
      <c r="L1698" s="138"/>
      <c r="M1698" s="142"/>
    </row>
    <row r="1699" spans="1:13" s="146" customFormat="1" ht="11.25" customHeight="1">
      <c r="A1699" s="59" t="s">
        <v>5223</v>
      </c>
      <c r="B1699" s="59" t="s">
        <v>5224</v>
      </c>
      <c r="C1699" s="59"/>
      <c r="D1699" s="59" t="s">
        <v>1908</v>
      </c>
      <c r="E1699" s="59" t="s">
        <v>3634</v>
      </c>
      <c r="F1699" s="59"/>
      <c r="G1699" s="59"/>
      <c r="H1699" s="59"/>
      <c r="I1699" s="59"/>
      <c r="J1699" s="59"/>
      <c r="K1699" s="59"/>
      <c r="L1699" s="59"/>
      <c r="M1699" s="59"/>
    </row>
    <row r="1700" spans="1:13" s="146" customFormat="1" ht="11.25" customHeight="1">
      <c r="A1700" s="59" t="s">
        <v>5225</v>
      </c>
      <c r="B1700" s="59" t="s">
        <v>5226</v>
      </c>
      <c r="C1700" s="59">
        <v>5.4</v>
      </c>
      <c r="D1700" s="59" t="s">
        <v>1829</v>
      </c>
      <c r="E1700" s="59" t="s">
        <v>1830</v>
      </c>
      <c r="F1700" s="59" t="s">
        <v>5227</v>
      </c>
      <c r="G1700" s="59" t="s">
        <v>5228</v>
      </c>
      <c r="H1700" s="59" t="s">
        <v>810</v>
      </c>
      <c r="I1700" s="59" t="s">
        <v>1172</v>
      </c>
      <c r="J1700" s="59" t="s">
        <v>378</v>
      </c>
      <c r="K1700" s="59" t="s">
        <v>1020</v>
      </c>
      <c r="L1700" s="59"/>
      <c r="M1700" s="59" t="s">
        <v>498</v>
      </c>
    </row>
    <row r="1701" spans="1:13" s="146" customFormat="1" ht="11.25" customHeight="1">
      <c r="A1701" s="59" t="s">
        <v>4063</v>
      </c>
      <c r="B1701" s="139" t="s">
        <v>4064</v>
      </c>
      <c r="C1701" s="59"/>
      <c r="D1701" s="59" t="s">
        <v>3970</v>
      </c>
      <c r="E1701" s="139" t="s">
        <v>3971</v>
      </c>
      <c r="F1701" s="59"/>
      <c r="G1701" s="139"/>
      <c r="H1701" s="59"/>
      <c r="I1701" s="139"/>
      <c r="J1701" s="59"/>
      <c r="K1701" s="139"/>
      <c r="L1701" s="59"/>
      <c r="M1701" s="59"/>
    </row>
    <row r="1702" spans="1:13" s="146" customFormat="1" ht="11.25" customHeight="1">
      <c r="A1702" s="264" t="s">
        <v>5229</v>
      </c>
      <c r="B1702" s="265" t="s">
        <v>5230</v>
      </c>
      <c r="C1702" s="267">
        <v>1.4</v>
      </c>
      <c r="D1702" s="265" t="s">
        <v>990</v>
      </c>
      <c r="E1702" s="265" t="s">
        <v>1157</v>
      </c>
      <c r="F1702" s="265" t="s">
        <v>378</v>
      </c>
      <c r="G1702" s="265" t="s">
        <v>1020</v>
      </c>
      <c r="H1702" s="265" t="s">
        <v>17</v>
      </c>
      <c r="I1702" s="265" t="s">
        <v>1158</v>
      </c>
      <c r="J1702" s="265" t="s">
        <v>531</v>
      </c>
      <c r="K1702" s="265" t="s">
        <v>532</v>
      </c>
      <c r="L1702" s="265"/>
      <c r="M1702" s="265" t="s">
        <v>5231</v>
      </c>
    </row>
    <row r="1703" spans="1:13" s="146" customFormat="1" ht="11.25" customHeight="1">
      <c r="A1703" s="59" t="s">
        <v>465</v>
      </c>
      <c r="B1703" s="139" t="s">
        <v>466</v>
      </c>
      <c r="C1703" s="59">
        <v>0</v>
      </c>
      <c r="D1703" s="59" t="s">
        <v>469</v>
      </c>
      <c r="E1703" s="139" t="s">
        <v>470</v>
      </c>
      <c r="F1703" s="59" t="s">
        <v>329</v>
      </c>
      <c r="G1703" s="139" t="s">
        <v>330</v>
      </c>
      <c r="H1703" s="59"/>
      <c r="I1703" s="139"/>
      <c r="J1703" s="59"/>
      <c r="K1703" s="139"/>
      <c r="L1703" s="59"/>
      <c r="M1703" s="59"/>
    </row>
    <row r="1704" spans="1:13" s="146" customFormat="1" ht="11.25" customHeight="1">
      <c r="A1704" s="59" t="s">
        <v>5232</v>
      </c>
      <c r="B1704" s="139" t="s">
        <v>5233</v>
      </c>
      <c r="C1704" s="59">
        <v>9.9600000000000009</v>
      </c>
      <c r="D1704" s="59" t="s">
        <v>17</v>
      </c>
      <c r="E1704" s="139" t="s">
        <v>275</v>
      </c>
      <c r="F1704" s="59" t="s">
        <v>531</v>
      </c>
      <c r="G1704" s="139" t="s">
        <v>532</v>
      </c>
      <c r="H1704" s="59" t="s">
        <v>397</v>
      </c>
      <c r="I1704" s="139" t="s">
        <v>554</v>
      </c>
      <c r="J1704" s="59" t="s">
        <v>288</v>
      </c>
      <c r="K1704" s="139" t="s">
        <v>382</v>
      </c>
      <c r="L1704" s="59" t="s">
        <v>1334</v>
      </c>
      <c r="M1704" s="59" t="s">
        <v>2231</v>
      </c>
    </row>
    <row r="1705" spans="1:13" s="146" customFormat="1" ht="11.25" customHeight="1">
      <c r="A1705" s="59" t="s">
        <v>4617</v>
      </c>
      <c r="B1705" s="59" t="s">
        <v>5234</v>
      </c>
      <c r="C1705" s="59"/>
      <c r="D1705" s="59">
        <v>119293</v>
      </c>
      <c r="E1705" s="59"/>
      <c r="F1705" s="59"/>
      <c r="G1705" s="59"/>
      <c r="H1705" s="59"/>
      <c r="I1705" s="59"/>
      <c r="J1705" s="59"/>
      <c r="K1705" s="59"/>
      <c r="L1705" s="59"/>
      <c r="M1705" s="59"/>
    </row>
    <row r="1706" spans="1:13" s="146" customFormat="1" ht="11.25" customHeight="1">
      <c r="A1706" s="59" t="s">
        <v>5054</v>
      </c>
      <c r="B1706" s="139" t="s">
        <v>5055</v>
      </c>
      <c r="C1706" s="59"/>
      <c r="D1706" s="59" t="s">
        <v>4339</v>
      </c>
      <c r="E1706" s="139" t="s">
        <v>4340</v>
      </c>
      <c r="F1706" s="59"/>
      <c r="G1706" s="139"/>
      <c r="H1706" s="59"/>
      <c r="I1706" s="139"/>
      <c r="J1706" s="59"/>
      <c r="K1706" s="139"/>
      <c r="L1706" s="59"/>
      <c r="M1706" s="59"/>
    </row>
    <row r="1707" spans="1:13" s="146" customFormat="1" ht="11.25" customHeight="1">
      <c r="A1707" s="264" t="s">
        <v>5235</v>
      </c>
      <c r="B1707" s="265" t="s">
        <v>5236</v>
      </c>
      <c r="C1707" s="267"/>
      <c r="D1707" s="265" t="s">
        <v>4735</v>
      </c>
      <c r="E1707" s="265" t="s">
        <v>5237</v>
      </c>
      <c r="F1707" s="265" t="s">
        <v>5238</v>
      </c>
      <c r="G1707" s="265" t="s">
        <v>1270</v>
      </c>
      <c r="H1707" s="265" t="s">
        <v>4287</v>
      </c>
      <c r="I1707" s="265" t="s">
        <v>4288</v>
      </c>
      <c r="J1707" s="264" t="s">
        <v>5239</v>
      </c>
      <c r="K1707" s="264"/>
      <c r="L1707" s="264"/>
      <c r="M1707" s="264" t="s">
        <v>2504</v>
      </c>
    </row>
    <row r="1708" spans="1:13" s="146" customFormat="1" ht="11.25" customHeight="1">
      <c r="A1708" s="264" t="s">
        <v>5240</v>
      </c>
      <c r="B1708" s="265" t="s">
        <v>5241</v>
      </c>
      <c r="C1708" s="267"/>
      <c r="D1708" s="265" t="s">
        <v>545</v>
      </c>
      <c r="E1708" s="265" t="s">
        <v>546</v>
      </c>
      <c r="F1708" s="265" t="s">
        <v>17</v>
      </c>
      <c r="G1708" s="265" t="s">
        <v>275</v>
      </c>
      <c r="H1708" s="265" t="s">
        <v>286</v>
      </c>
      <c r="I1708" s="265" t="s">
        <v>287</v>
      </c>
      <c r="J1708" s="264" t="s">
        <v>485</v>
      </c>
      <c r="K1708" s="264" t="s">
        <v>2320</v>
      </c>
      <c r="L1708" s="264"/>
      <c r="M1708" s="264" t="s">
        <v>2905</v>
      </c>
    </row>
    <row r="1709" spans="1:13" s="146" customFormat="1" ht="11.25" customHeight="1">
      <c r="A1709" s="59" t="s">
        <v>2769</v>
      </c>
      <c r="B1709" s="139" t="s">
        <v>5242</v>
      </c>
      <c r="C1709" s="59"/>
      <c r="D1709" s="59" t="s">
        <v>1860</v>
      </c>
      <c r="E1709" s="139" t="s">
        <v>1861</v>
      </c>
      <c r="F1709" s="59"/>
      <c r="G1709" s="139"/>
      <c r="H1709" s="59"/>
      <c r="I1709" s="139"/>
      <c r="J1709" s="59"/>
      <c r="K1709" s="139"/>
      <c r="L1709" s="59"/>
      <c r="M1709" s="59"/>
    </row>
    <row r="1710" spans="1:13" s="146" customFormat="1" ht="11.25" customHeight="1">
      <c r="A1710" s="138" t="s">
        <v>5243</v>
      </c>
      <c r="B1710" s="138" t="s">
        <v>5244</v>
      </c>
      <c r="C1710" s="142"/>
      <c r="D1710" s="138" t="s">
        <v>545</v>
      </c>
      <c r="E1710" s="138" t="s">
        <v>546</v>
      </c>
      <c r="F1710" s="138" t="s">
        <v>17</v>
      </c>
      <c r="G1710" s="138" t="s">
        <v>1925</v>
      </c>
      <c r="H1710" s="138" t="s">
        <v>531</v>
      </c>
      <c r="I1710" s="138" t="s">
        <v>532</v>
      </c>
      <c r="J1710" s="138" t="s">
        <v>397</v>
      </c>
      <c r="K1710" s="138" t="s">
        <v>646</v>
      </c>
      <c r="L1710" s="138"/>
      <c r="M1710" s="138" t="s">
        <v>2905</v>
      </c>
    </row>
    <row r="1711" spans="1:13" s="146" customFormat="1" ht="11.25" customHeight="1">
      <c r="A1711" s="264" t="s">
        <v>5245</v>
      </c>
      <c r="B1711" s="265" t="s">
        <v>5246</v>
      </c>
      <c r="C1711" s="267">
        <v>26.8</v>
      </c>
      <c r="D1711" s="265" t="s">
        <v>5247</v>
      </c>
      <c r="E1711" s="265" t="s">
        <v>5248</v>
      </c>
      <c r="F1711" s="265" t="s">
        <v>1137</v>
      </c>
      <c r="G1711" s="265" t="s">
        <v>1138</v>
      </c>
      <c r="H1711" s="265" t="s">
        <v>2170</v>
      </c>
      <c r="I1711" s="265" t="s">
        <v>2171</v>
      </c>
      <c r="J1711" s="265" t="s">
        <v>715</v>
      </c>
      <c r="K1711" s="265" t="s">
        <v>716</v>
      </c>
      <c r="L1711" s="265"/>
      <c r="M1711" s="265" t="s">
        <v>5249</v>
      </c>
    </row>
    <row r="1712" spans="1:13" s="146" customFormat="1" ht="11.25" customHeight="1">
      <c r="A1712" s="264" t="s">
        <v>5250</v>
      </c>
      <c r="B1712" s="265" t="s">
        <v>5251</v>
      </c>
      <c r="C1712" s="267"/>
      <c r="D1712" s="264" t="s">
        <v>1192</v>
      </c>
      <c r="E1712" s="264" t="s">
        <v>1193</v>
      </c>
      <c r="F1712" s="265" t="s">
        <v>545</v>
      </c>
      <c r="G1712" s="265" t="s">
        <v>1194</v>
      </c>
      <c r="H1712" s="264" t="s">
        <v>17</v>
      </c>
      <c r="I1712" s="264" t="s">
        <v>1195</v>
      </c>
      <c r="J1712" s="265" t="s">
        <v>531</v>
      </c>
      <c r="K1712" s="265" t="s">
        <v>532</v>
      </c>
      <c r="L1712" s="265"/>
      <c r="M1712" s="265" t="s">
        <v>4350</v>
      </c>
    </row>
    <row r="1713" spans="1:13" s="146" customFormat="1" ht="11.25" customHeight="1">
      <c r="A1713" s="138" t="s">
        <v>5252</v>
      </c>
      <c r="B1713" s="138" t="s">
        <v>5253</v>
      </c>
      <c r="C1713" s="142"/>
      <c r="D1713" s="138" t="s">
        <v>378</v>
      </c>
      <c r="E1713" s="138" t="s">
        <v>379</v>
      </c>
      <c r="F1713" s="138" t="s">
        <v>1525</v>
      </c>
      <c r="G1713" s="138" t="s">
        <v>1526</v>
      </c>
      <c r="H1713" s="138" t="s">
        <v>206</v>
      </c>
      <c r="I1713" s="138" t="s">
        <v>407</v>
      </c>
      <c r="J1713" s="141" t="s">
        <v>691</v>
      </c>
      <c r="K1713" s="138"/>
      <c r="L1713" s="138"/>
      <c r="M1713" s="138" t="s">
        <v>5254</v>
      </c>
    </row>
    <row r="1714" spans="1:13" s="146" customFormat="1" ht="11.25" customHeight="1">
      <c r="A1714" s="59" t="s">
        <v>1557</v>
      </c>
      <c r="B1714" s="139" t="s">
        <v>1558</v>
      </c>
      <c r="C1714" s="59">
        <v>21</v>
      </c>
      <c r="D1714" s="59" t="s">
        <v>206</v>
      </c>
      <c r="E1714" s="139" t="s">
        <v>298</v>
      </c>
      <c r="F1714" s="59" t="s">
        <v>1025</v>
      </c>
      <c r="G1714" s="139" t="s">
        <v>2609</v>
      </c>
      <c r="H1714" s="59" t="s">
        <v>196</v>
      </c>
      <c r="I1714" s="139" t="s">
        <v>299</v>
      </c>
      <c r="J1714" s="59" t="s">
        <v>1454</v>
      </c>
      <c r="K1714" s="139" t="s">
        <v>5255</v>
      </c>
      <c r="L1714" s="59" t="s">
        <v>409</v>
      </c>
      <c r="M1714" s="59"/>
    </row>
    <row r="1715" spans="1:13" s="146" customFormat="1" ht="11.25" customHeight="1">
      <c r="A1715" s="59" t="s">
        <v>5256</v>
      </c>
      <c r="B1715" s="59" t="s">
        <v>5257</v>
      </c>
      <c r="C1715" s="59">
        <v>10.8</v>
      </c>
      <c r="D1715" s="59" t="s">
        <v>5258</v>
      </c>
      <c r="E1715" s="59" t="s">
        <v>5259</v>
      </c>
      <c r="F1715" s="59" t="s">
        <v>17</v>
      </c>
      <c r="G1715" s="59" t="s">
        <v>275</v>
      </c>
      <c r="H1715" s="59" t="s">
        <v>206</v>
      </c>
      <c r="I1715" s="59" t="s">
        <v>407</v>
      </c>
      <c r="J1715" s="59" t="s">
        <v>927</v>
      </c>
      <c r="K1715" s="59" t="s">
        <v>5260</v>
      </c>
      <c r="L1715" s="59"/>
      <c r="M1715" s="59"/>
    </row>
    <row r="1716" spans="1:13" s="146" customFormat="1" ht="11.25" customHeight="1">
      <c r="A1716" s="59" t="s">
        <v>5261</v>
      </c>
      <c r="B1716" s="139" t="s">
        <v>5262</v>
      </c>
      <c r="C1716" s="59">
        <v>0</v>
      </c>
      <c r="D1716" s="59" t="s">
        <v>296</v>
      </c>
      <c r="E1716" s="139" t="s">
        <v>669</v>
      </c>
      <c r="F1716" s="59" t="s">
        <v>206</v>
      </c>
      <c r="G1716" s="139" t="s">
        <v>407</v>
      </c>
      <c r="H1716" s="59" t="s">
        <v>409</v>
      </c>
      <c r="I1716" s="139" t="s">
        <v>410</v>
      </c>
      <c r="J1716" s="59" t="s">
        <v>196</v>
      </c>
      <c r="K1716" s="139" t="s">
        <v>408</v>
      </c>
      <c r="L1716" s="59"/>
      <c r="M1716" s="59"/>
    </row>
    <row r="1717" spans="1:13" s="146" customFormat="1" ht="11.25" customHeight="1">
      <c r="A1717" s="59" t="s">
        <v>5263</v>
      </c>
      <c r="B1717" s="139" t="s">
        <v>5264</v>
      </c>
      <c r="C1717" s="59">
        <v>1.7</v>
      </c>
      <c r="D1717" s="59" t="s">
        <v>17</v>
      </c>
      <c r="E1717" s="139" t="s">
        <v>275</v>
      </c>
      <c r="F1717" s="59" t="s">
        <v>206</v>
      </c>
      <c r="G1717" s="139" t="s">
        <v>407</v>
      </c>
      <c r="H1717" s="59" t="s">
        <v>476</v>
      </c>
      <c r="I1717" s="139" t="s">
        <v>477</v>
      </c>
      <c r="J1717" s="59" t="s">
        <v>832</v>
      </c>
      <c r="K1717" s="139" t="s">
        <v>833</v>
      </c>
      <c r="L1717" s="59"/>
      <c r="M1717" s="59"/>
    </row>
    <row r="1718" spans="1:13" s="146" customFormat="1" ht="11.25" customHeight="1">
      <c r="A1718" s="59" t="s">
        <v>5265</v>
      </c>
      <c r="B1718" s="139" t="s">
        <v>5266</v>
      </c>
      <c r="C1718" s="59">
        <v>1.1000000000000001</v>
      </c>
      <c r="D1718" s="59" t="s">
        <v>338</v>
      </c>
      <c r="E1718" s="139" t="s">
        <v>657</v>
      </c>
      <c r="F1718" s="59" t="s">
        <v>441</v>
      </c>
      <c r="G1718" s="139" t="s">
        <v>442</v>
      </c>
      <c r="H1718" s="59" t="s">
        <v>5267</v>
      </c>
      <c r="I1718" s="139" t="s">
        <v>5268</v>
      </c>
      <c r="J1718" s="59" t="s">
        <v>756</v>
      </c>
      <c r="K1718" s="139" t="s">
        <v>757</v>
      </c>
      <c r="L1718" s="59"/>
      <c r="M1718" s="59"/>
    </row>
    <row r="1719" spans="1:13" s="146" customFormat="1" ht="11.25" customHeight="1">
      <c r="A1719" s="59" t="s">
        <v>2178</v>
      </c>
      <c r="B1719" s="139" t="s">
        <v>2179</v>
      </c>
      <c r="C1719" s="59">
        <v>0</v>
      </c>
      <c r="D1719" s="59" t="s">
        <v>463</v>
      </c>
      <c r="E1719" s="139" t="s">
        <v>464</v>
      </c>
      <c r="F1719" s="59" t="s">
        <v>1250</v>
      </c>
      <c r="G1719" s="139" t="s">
        <v>1251</v>
      </c>
      <c r="H1719" s="59" t="s">
        <v>1446</v>
      </c>
      <c r="I1719" s="139" t="s">
        <v>1447</v>
      </c>
      <c r="J1719" s="59"/>
      <c r="K1719" s="139"/>
      <c r="L1719" s="59"/>
      <c r="M1719" s="59"/>
    </row>
    <row r="1720" spans="1:13" s="146" customFormat="1" ht="11.25" customHeight="1">
      <c r="A1720" s="138" t="s">
        <v>5269</v>
      </c>
      <c r="B1720" s="138" t="s">
        <v>5270</v>
      </c>
      <c r="C1720" s="142"/>
      <c r="D1720" s="138" t="s">
        <v>378</v>
      </c>
      <c r="E1720" s="138" t="s">
        <v>379</v>
      </c>
      <c r="F1720" s="138" t="s">
        <v>503</v>
      </c>
      <c r="G1720" s="138" t="s">
        <v>504</v>
      </c>
      <c r="H1720" s="138" t="s">
        <v>397</v>
      </c>
      <c r="I1720" s="138" t="s">
        <v>549</v>
      </c>
      <c r="J1720" s="141" t="s">
        <v>2631</v>
      </c>
      <c r="K1720" s="138" t="s">
        <v>2632</v>
      </c>
      <c r="L1720" s="141" t="s">
        <v>1164</v>
      </c>
      <c r="M1720" s="138" t="s">
        <v>699</v>
      </c>
    </row>
    <row r="1721" spans="1:13" s="146" customFormat="1" ht="11.25" customHeight="1">
      <c r="A1721" s="59" t="s">
        <v>3681</v>
      </c>
      <c r="B1721" s="139" t="s">
        <v>4141</v>
      </c>
      <c r="C1721" s="59"/>
      <c r="D1721" s="59">
        <v>12100</v>
      </c>
      <c r="E1721" s="139"/>
      <c r="F1721" s="59"/>
      <c r="G1721" s="139"/>
      <c r="H1721" s="59"/>
      <c r="I1721" s="139"/>
      <c r="J1721" s="59"/>
      <c r="K1721" s="139"/>
      <c r="L1721" s="59"/>
      <c r="M1721" s="59"/>
    </row>
    <row r="1722" spans="1:13" s="146" customFormat="1" ht="11.25" customHeight="1">
      <c r="A1722" s="59" t="s">
        <v>5271</v>
      </c>
      <c r="B1722" s="59" t="s">
        <v>5272</v>
      </c>
      <c r="C1722" s="59"/>
      <c r="D1722" s="59" t="s">
        <v>1118</v>
      </c>
      <c r="E1722" s="59" t="s">
        <v>1119</v>
      </c>
      <c r="F1722" s="59" t="s">
        <v>4174</v>
      </c>
      <c r="G1722" s="59" t="s">
        <v>4175</v>
      </c>
      <c r="H1722" s="59"/>
      <c r="I1722" s="59"/>
      <c r="J1722" s="59"/>
      <c r="K1722" s="59"/>
      <c r="L1722" s="59"/>
      <c r="M1722" s="59"/>
    </row>
    <row r="1723" spans="1:13" s="146" customFormat="1" ht="11.25" customHeight="1">
      <c r="A1723" s="264" t="s">
        <v>5273</v>
      </c>
      <c r="B1723" s="265" t="s">
        <v>5274</v>
      </c>
      <c r="C1723" s="267"/>
      <c r="D1723" s="265" t="s">
        <v>17</v>
      </c>
      <c r="E1723" s="265" t="s">
        <v>275</v>
      </c>
      <c r="F1723" s="265" t="s">
        <v>483</v>
      </c>
      <c r="G1723" s="265" t="s">
        <v>484</v>
      </c>
      <c r="H1723" s="265" t="s">
        <v>850</v>
      </c>
      <c r="I1723" s="265" t="s">
        <v>867</v>
      </c>
      <c r="J1723" s="265" t="s">
        <v>18</v>
      </c>
      <c r="K1723" s="265" t="s">
        <v>854</v>
      </c>
      <c r="L1723" s="265"/>
      <c r="M1723" s="265" t="s">
        <v>1546</v>
      </c>
    </row>
    <row r="1724" spans="1:13" s="146" customFormat="1" ht="11.25" customHeight="1">
      <c r="A1724" s="138" t="s">
        <v>5275</v>
      </c>
      <c r="B1724" s="138" t="s">
        <v>5276</v>
      </c>
      <c r="C1724" s="142"/>
      <c r="D1724" s="138" t="s">
        <v>695</v>
      </c>
      <c r="E1724" s="138" t="s">
        <v>892</v>
      </c>
      <c r="F1724" s="138" t="s">
        <v>397</v>
      </c>
      <c r="G1724" s="138" t="s">
        <v>549</v>
      </c>
      <c r="H1724" s="138" t="s">
        <v>2381</v>
      </c>
      <c r="I1724" s="138" t="s">
        <v>2967</v>
      </c>
      <c r="J1724" s="138" t="s">
        <v>4373</v>
      </c>
      <c r="K1724" s="138" t="s">
        <v>4374</v>
      </c>
      <c r="L1724" s="138"/>
      <c r="M1724" s="142"/>
    </row>
    <row r="1725" spans="1:13" s="146" customFormat="1" ht="11.25" customHeight="1">
      <c r="A1725" s="59" t="s">
        <v>4585</v>
      </c>
      <c r="B1725" s="139" t="s">
        <v>4586</v>
      </c>
      <c r="C1725" s="59"/>
      <c r="D1725" s="59" t="s">
        <v>371</v>
      </c>
      <c r="E1725" s="139" t="s">
        <v>2851</v>
      </c>
      <c r="F1725" s="59"/>
      <c r="G1725" s="139"/>
      <c r="H1725" s="59"/>
      <c r="I1725" s="139"/>
      <c r="J1725" s="59"/>
      <c r="K1725" s="139"/>
      <c r="L1725" s="59"/>
      <c r="M1725" s="59"/>
    </row>
    <row r="1726" spans="1:13" s="146" customFormat="1" ht="11.25" customHeight="1">
      <c r="A1726" s="138" t="s">
        <v>5277</v>
      </c>
      <c r="B1726" s="138" t="s">
        <v>5278</v>
      </c>
      <c r="C1726" s="142"/>
      <c r="D1726" s="138" t="s">
        <v>572</v>
      </c>
      <c r="E1726" s="138" t="s">
        <v>573</v>
      </c>
      <c r="F1726" s="141" t="s">
        <v>737</v>
      </c>
      <c r="G1726" s="138" t="s">
        <v>738</v>
      </c>
      <c r="H1726" s="138" t="s">
        <v>2891</v>
      </c>
      <c r="I1726" s="138" t="s">
        <v>3485</v>
      </c>
      <c r="J1726" s="138" t="s">
        <v>5279</v>
      </c>
      <c r="K1726" s="138" t="s">
        <v>5280</v>
      </c>
      <c r="L1726" s="138"/>
      <c r="M1726" s="142"/>
    </row>
    <row r="1727" spans="1:13" s="146" customFormat="1" ht="11.25" customHeight="1">
      <c r="A1727" s="59" t="s">
        <v>5281</v>
      </c>
      <c r="B1727" s="139" t="s">
        <v>5282</v>
      </c>
      <c r="C1727" s="59">
        <v>2.31</v>
      </c>
      <c r="D1727" s="59" t="s">
        <v>996</v>
      </c>
      <c r="E1727" s="139" t="s">
        <v>997</v>
      </c>
      <c r="F1727" s="59" t="s">
        <v>810</v>
      </c>
      <c r="G1727" s="139" t="s">
        <v>1172</v>
      </c>
      <c r="H1727" s="59" t="s">
        <v>695</v>
      </c>
      <c r="I1727" s="139" t="s">
        <v>696</v>
      </c>
      <c r="J1727" s="59" t="s">
        <v>503</v>
      </c>
      <c r="K1727" s="139" t="s">
        <v>504</v>
      </c>
      <c r="L1727" s="59" t="s">
        <v>691</v>
      </c>
      <c r="M1727" s="59" t="s">
        <v>498</v>
      </c>
    </row>
    <row r="1728" spans="1:13" s="146" customFormat="1" ht="11.25" customHeight="1">
      <c r="A1728" s="59" t="s">
        <v>2150</v>
      </c>
      <c r="B1728" s="139" t="s">
        <v>3192</v>
      </c>
      <c r="C1728" s="59">
        <v>0</v>
      </c>
      <c r="D1728" s="59" t="s">
        <v>1080</v>
      </c>
      <c r="E1728" s="139" t="s">
        <v>1081</v>
      </c>
      <c r="F1728" s="59" t="s">
        <v>1125</v>
      </c>
      <c r="G1728" s="139" t="s">
        <v>1126</v>
      </c>
      <c r="H1728" s="59"/>
      <c r="I1728" s="139"/>
      <c r="J1728" s="59"/>
      <c r="K1728" s="139"/>
      <c r="L1728" s="59"/>
      <c r="M1728" s="59"/>
    </row>
    <row r="1729" spans="1:13" s="146" customFormat="1" ht="11.25" customHeight="1">
      <c r="A1729" s="59" t="s">
        <v>3031</v>
      </c>
      <c r="B1729" s="59" t="s">
        <v>3032</v>
      </c>
      <c r="C1729" s="59"/>
      <c r="D1729" s="59" t="s">
        <v>2150</v>
      </c>
      <c r="E1729" s="59" t="s">
        <v>2151</v>
      </c>
      <c r="F1729" s="59"/>
      <c r="G1729" s="59"/>
      <c r="H1729" s="59"/>
      <c r="I1729" s="59"/>
      <c r="J1729" s="59"/>
      <c r="K1729" s="59"/>
      <c r="L1729" s="59"/>
      <c r="M1729" s="59"/>
    </row>
    <row r="1730" spans="1:13" s="146" customFormat="1" ht="11.25" customHeight="1">
      <c r="A1730" s="59" t="s">
        <v>5015</v>
      </c>
      <c r="B1730" s="139" t="s">
        <v>5016</v>
      </c>
      <c r="C1730" s="59"/>
      <c r="D1730" s="59" t="s">
        <v>5283</v>
      </c>
      <c r="E1730" s="139" t="s">
        <v>5284</v>
      </c>
      <c r="F1730" s="59" t="s">
        <v>601</v>
      </c>
      <c r="G1730" s="139" t="s">
        <v>602</v>
      </c>
      <c r="H1730" s="59"/>
      <c r="I1730" s="139"/>
      <c r="J1730" s="59"/>
      <c r="K1730" s="139"/>
      <c r="L1730" s="59"/>
      <c r="M1730" s="59"/>
    </row>
    <row r="1731" spans="1:13" s="146" customFormat="1" ht="11.25" customHeight="1">
      <c r="A1731" s="59" t="s">
        <v>2790</v>
      </c>
      <c r="B1731" s="139" t="s">
        <v>3671</v>
      </c>
      <c r="C1731" s="59"/>
      <c r="D1731" s="59" t="s">
        <v>5271</v>
      </c>
      <c r="E1731" s="139" t="s">
        <v>5272</v>
      </c>
      <c r="F1731" s="59" t="s">
        <v>2640</v>
      </c>
      <c r="G1731" s="139" t="s">
        <v>2641</v>
      </c>
      <c r="H1731" s="59"/>
      <c r="I1731" s="139"/>
      <c r="J1731" s="59"/>
      <c r="K1731" s="139"/>
      <c r="L1731" s="59">
        <v>103</v>
      </c>
      <c r="M1731" s="59"/>
    </row>
    <row r="1732" spans="1:13" s="146" customFormat="1" ht="11.25" customHeight="1">
      <c r="A1732" s="59" t="s">
        <v>2798</v>
      </c>
      <c r="B1732" s="139" t="s">
        <v>5285</v>
      </c>
      <c r="C1732" s="59">
        <v>0</v>
      </c>
      <c r="D1732" s="59" t="s">
        <v>5271</v>
      </c>
      <c r="E1732" s="139" t="s">
        <v>5286</v>
      </c>
      <c r="F1732" s="59" t="s">
        <v>418</v>
      </c>
      <c r="G1732" s="139" t="s">
        <v>419</v>
      </c>
      <c r="H1732" s="59"/>
      <c r="I1732" s="139"/>
      <c r="J1732" s="59"/>
      <c r="K1732" s="139"/>
      <c r="L1732" s="59"/>
      <c r="M1732" s="59"/>
    </row>
    <row r="1733" spans="1:13" s="146" customFormat="1" ht="11.25" customHeight="1">
      <c r="A1733" s="59" t="s">
        <v>885</v>
      </c>
      <c r="B1733" s="139" t="s">
        <v>886</v>
      </c>
      <c r="C1733" s="59">
        <v>2</v>
      </c>
      <c r="D1733" s="59" t="s">
        <v>631</v>
      </c>
      <c r="E1733" s="139" t="s">
        <v>714</v>
      </c>
      <c r="F1733" s="59" t="s">
        <v>2178</v>
      </c>
      <c r="G1733" s="139" t="s">
        <v>4557</v>
      </c>
      <c r="H1733" s="59" t="s">
        <v>325</v>
      </c>
      <c r="I1733" s="139" t="s">
        <v>326</v>
      </c>
      <c r="J1733" s="59" t="s">
        <v>1250</v>
      </c>
      <c r="K1733" s="139" t="s">
        <v>1251</v>
      </c>
      <c r="L1733" s="59"/>
      <c r="M1733" s="59" t="s">
        <v>699</v>
      </c>
    </row>
    <row r="1734" spans="1:13" s="146" customFormat="1" ht="11.25" customHeight="1">
      <c r="A1734" s="59" t="s">
        <v>3564</v>
      </c>
      <c r="B1734" s="139" t="s">
        <v>3565</v>
      </c>
      <c r="C1734" s="59"/>
      <c r="D1734" s="59" t="s">
        <v>2537</v>
      </c>
      <c r="E1734" s="139" t="s">
        <v>3920</v>
      </c>
      <c r="F1734" s="59"/>
      <c r="G1734" s="139"/>
      <c r="H1734" s="59"/>
      <c r="I1734" s="139"/>
      <c r="J1734" s="59"/>
      <c r="K1734" s="139"/>
      <c r="L1734" s="59"/>
      <c r="M1734" s="59"/>
    </row>
    <row r="1735" spans="1:13" s="146" customFormat="1" ht="11.25" customHeight="1">
      <c r="A1735" s="264" t="s">
        <v>5287</v>
      </c>
      <c r="B1735" s="265" t="s">
        <v>5288</v>
      </c>
      <c r="C1735" s="267"/>
      <c r="D1735" s="265" t="s">
        <v>3089</v>
      </c>
      <c r="E1735" s="265" t="s">
        <v>3090</v>
      </c>
      <c r="F1735" s="265" t="s">
        <v>5162</v>
      </c>
      <c r="G1735" s="265" t="s">
        <v>5163</v>
      </c>
      <c r="H1735" s="265" t="s">
        <v>378</v>
      </c>
      <c r="I1735" s="265" t="s">
        <v>1020</v>
      </c>
      <c r="J1735" s="265" t="s">
        <v>786</v>
      </c>
      <c r="K1735" s="265" t="s">
        <v>4945</v>
      </c>
      <c r="L1735" s="265"/>
      <c r="M1735" s="265" t="s">
        <v>1748</v>
      </c>
    </row>
    <row r="1736" spans="1:13" s="146" customFormat="1" ht="11.25" customHeight="1">
      <c r="A1736" s="59" t="s">
        <v>1584</v>
      </c>
      <c r="B1736" s="139" t="s">
        <v>1585</v>
      </c>
      <c r="C1736" s="59"/>
      <c r="D1736" s="59" t="s">
        <v>541</v>
      </c>
      <c r="E1736" s="139" t="s">
        <v>542</v>
      </c>
      <c r="F1736" s="59" t="s">
        <v>2107</v>
      </c>
      <c r="G1736" s="139" t="s">
        <v>2108</v>
      </c>
      <c r="H1736" s="59"/>
      <c r="I1736" s="139"/>
      <c r="J1736" s="59"/>
      <c r="K1736" s="139"/>
      <c r="L1736" s="59"/>
      <c r="M1736" s="59"/>
    </row>
    <row r="1737" spans="1:13" s="288" customFormat="1" ht="11.25" customHeight="1">
      <c r="A1737" s="59" t="s">
        <v>3403</v>
      </c>
      <c r="B1737" s="139" t="s">
        <v>3404</v>
      </c>
      <c r="C1737" s="59"/>
      <c r="D1737" s="59" t="s">
        <v>1289</v>
      </c>
      <c r="E1737" s="139" t="s">
        <v>1290</v>
      </c>
      <c r="F1737" s="59"/>
      <c r="G1737" s="139"/>
      <c r="H1737" s="59"/>
      <c r="I1737" s="139"/>
      <c r="J1737" s="59"/>
      <c r="K1737" s="139"/>
      <c r="L1737" s="59"/>
      <c r="M1737" s="59"/>
    </row>
    <row r="1738" spans="1:13" s="146" customFormat="1" ht="11.25" customHeight="1">
      <c r="A1738" s="59" t="s">
        <v>2658</v>
      </c>
      <c r="B1738" s="139" t="s">
        <v>2659</v>
      </c>
      <c r="C1738" s="59"/>
      <c r="D1738" s="59"/>
      <c r="E1738" s="139"/>
      <c r="F1738" s="59"/>
      <c r="G1738" s="139"/>
      <c r="H1738" s="59"/>
      <c r="I1738" s="139"/>
      <c r="J1738" s="59"/>
      <c r="K1738" s="139"/>
      <c r="L1738" s="59"/>
      <c r="M1738" s="59"/>
    </row>
    <row r="1739" spans="1:13" s="146" customFormat="1" ht="11.25" customHeight="1">
      <c r="A1739" s="138" t="s">
        <v>5289</v>
      </c>
      <c r="B1739" s="138" t="s">
        <v>5290</v>
      </c>
      <c r="C1739" s="142"/>
      <c r="D1739" s="138" t="s">
        <v>276</v>
      </c>
      <c r="E1739" s="138" t="s">
        <v>4935</v>
      </c>
      <c r="F1739" s="138" t="s">
        <v>1675</v>
      </c>
      <c r="G1739" s="138" t="s">
        <v>5193</v>
      </c>
      <c r="H1739" s="138" t="s">
        <v>338</v>
      </c>
      <c r="I1739" s="138" t="s">
        <v>339</v>
      </c>
      <c r="J1739" s="138" t="s">
        <v>658</v>
      </c>
      <c r="K1739" s="138" t="s">
        <v>659</v>
      </c>
      <c r="L1739" s="138"/>
      <c r="M1739" s="138"/>
    </row>
    <row r="1740" spans="1:13" s="146" customFormat="1" ht="11.25" customHeight="1">
      <c r="A1740" s="59" t="s">
        <v>5291</v>
      </c>
      <c r="B1740" s="139" t="s">
        <v>5292</v>
      </c>
      <c r="C1740" s="59">
        <v>9.6</v>
      </c>
      <c r="D1740" s="59" t="s">
        <v>1675</v>
      </c>
      <c r="E1740" s="139" t="s">
        <v>5202</v>
      </c>
      <c r="F1740" s="59" t="s">
        <v>338</v>
      </c>
      <c r="G1740" s="139" t="s">
        <v>339</v>
      </c>
      <c r="H1740" s="59" t="s">
        <v>658</v>
      </c>
      <c r="I1740" s="139" t="s">
        <v>659</v>
      </c>
      <c r="J1740" s="59" t="s">
        <v>2917</v>
      </c>
      <c r="K1740" s="139" t="s">
        <v>2918</v>
      </c>
      <c r="L1740" s="59"/>
      <c r="M1740" s="59"/>
    </row>
    <row r="1741" spans="1:13" s="146" customFormat="1" ht="11.25" customHeight="1">
      <c r="A1741" s="59" t="s">
        <v>5293</v>
      </c>
      <c r="B1741" s="59" t="s">
        <v>5294</v>
      </c>
      <c r="C1741" s="59">
        <v>9.6999999999999993</v>
      </c>
      <c r="D1741" s="59" t="s">
        <v>1557</v>
      </c>
      <c r="E1741" s="59" t="s">
        <v>1558</v>
      </c>
      <c r="F1741" s="59" t="s">
        <v>296</v>
      </c>
      <c r="G1741" s="59" t="s">
        <v>297</v>
      </c>
      <c r="H1741" s="59" t="s">
        <v>206</v>
      </c>
      <c r="I1741" s="59" t="s">
        <v>298</v>
      </c>
      <c r="J1741" s="59" t="s">
        <v>4949</v>
      </c>
      <c r="K1741" s="59" t="s">
        <v>4950</v>
      </c>
      <c r="L1741" s="59"/>
      <c r="M1741" s="59" t="s">
        <v>5295</v>
      </c>
    </row>
    <row r="1742" spans="1:13" s="146" customFormat="1" ht="11.25" customHeight="1">
      <c r="A1742" s="59" t="s">
        <v>5296</v>
      </c>
      <c r="B1742" s="59" t="s">
        <v>5297</v>
      </c>
      <c r="C1742" s="59"/>
      <c r="D1742" s="59" t="s">
        <v>17</v>
      </c>
      <c r="E1742" s="59" t="s">
        <v>275</v>
      </c>
      <c r="F1742" s="59" t="s">
        <v>5298</v>
      </c>
      <c r="G1742" s="59" t="s">
        <v>5299</v>
      </c>
      <c r="H1742" s="59" t="s">
        <v>206</v>
      </c>
      <c r="I1742" s="59" t="s">
        <v>407</v>
      </c>
      <c r="J1742" s="59" t="s">
        <v>196</v>
      </c>
      <c r="K1742" s="59" t="s">
        <v>408</v>
      </c>
      <c r="L1742" s="59" t="s">
        <v>409</v>
      </c>
      <c r="M1742" s="59" t="s">
        <v>699</v>
      </c>
    </row>
    <row r="1743" spans="1:13" s="146" customFormat="1" ht="11.25" customHeight="1">
      <c r="A1743" s="59" t="s">
        <v>5300</v>
      </c>
      <c r="B1743" s="139" t="s">
        <v>5301</v>
      </c>
      <c r="C1743" s="59">
        <v>1.5</v>
      </c>
      <c r="D1743" s="59" t="s">
        <v>547</v>
      </c>
      <c r="E1743" s="139" t="s">
        <v>548</v>
      </c>
      <c r="F1743" s="59" t="s">
        <v>503</v>
      </c>
      <c r="G1743" s="139" t="s">
        <v>4351</v>
      </c>
      <c r="H1743" s="59" t="s">
        <v>1752</v>
      </c>
      <c r="I1743" s="139" t="s">
        <v>506</v>
      </c>
      <c r="J1743" s="59" t="s">
        <v>4800</v>
      </c>
      <c r="K1743" s="139" t="s">
        <v>4801</v>
      </c>
      <c r="L1743" s="59" t="s">
        <v>508</v>
      </c>
      <c r="M1743" s="59"/>
    </row>
    <row r="1744" spans="1:13" s="289" customFormat="1" ht="11.25" customHeight="1">
      <c r="A1744" s="59" t="s">
        <v>5302</v>
      </c>
      <c r="B1744" s="139" t="s">
        <v>5303</v>
      </c>
      <c r="C1744" s="59">
        <v>0.01</v>
      </c>
      <c r="D1744" s="59" t="s">
        <v>17</v>
      </c>
      <c r="E1744" s="139" t="s">
        <v>275</v>
      </c>
      <c r="F1744" s="59" t="s">
        <v>680</v>
      </c>
      <c r="G1744" s="139" t="s">
        <v>2359</v>
      </c>
      <c r="H1744" s="59" t="s">
        <v>441</v>
      </c>
      <c r="I1744" s="139" t="s">
        <v>2913</v>
      </c>
      <c r="J1744" s="59" t="s">
        <v>478</v>
      </c>
      <c r="K1744" s="139" t="s">
        <v>479</v>
      </c>
      <c r="L1744" s="59"/>
      <c r="M1744" s="59" t="s">
        <v>5176</v>
      </c>
    </row>
    <row r="1745" spans="1:13" s="146" customFormat="1" ht="11.25" customHeight="1">
      <c r="A1745" s="138" t="s">
        <v>5304</v>
      </c>
      <c r="B1745" s="138" t="s">
        <v>5305</v>
      </c>
      <c r="C1745" s="142"/>
      <c r="D1745" s="138" t="s">
        <v>17</v>
      </c>
      <c r="E1745" s="138" t="s">
        <v>285</v>
      </c>
      <c r="F1745" s="138" t="s">
        <v>286</v>
      </c>
      <c r="G1745" s="138" t="s">
        <v>287</v>
      </c>
      <c r="H1745" s="138" t="s">
        <v>4609</v>
      </c>
      <c r="I1745" s="138" t="s">
        <v>4610</v>
      </c>
      <c r="J1745" s="138" t="s">
        <v>1670</v>
      </c>
      <c r="K1745" s="138" t="s">
        <v>5306</v>
      </c>
      <c r="L1745" s="138"/>
      <c r="M1745" s="142"/>
    </row>
    <row r="1746" spans="1:13" s="146" customFormat="1" ht="11.25" customHeight="1">
      <c r="A1746" s="138" t="s">
        <v>5307</v>
      </c>
      <c r="B1746" s="141" t="s">
        <v>5308</v>
      </c>
      <c r="C1746" s="142"/>
      <c r="D1746" s="141" t="s">
        <v>15</v>
      </c>
      <c r="E1746" s="141" t="s">
        <v>3143</v>
      </c>
      <c r="F1746" s="141" t="s">
        <v>1525</v>
      </c>
      <c r="G1746" s="141" t="s">
        <v>1526</v>
      </c>
      <c r="H1746" s="141" t="s">
        <v>17</v>
      </c>
      <c r="I1746" s="141" t="s">
        <v>1158</v>
      </c>
      <c r="J1746" s="141" t="s">
        <v>397</v>
      </c>
      <c r="K1746" s="141" t="s">
        <v>646</v>
      </c>
      <c r="L1746" s="141" t="s">
        <v>1515</v>
      </c>
      <c r="M1746" s="142"/>
    </row>
    <row r="1747" spans="1:13" s="146" customFormat="1" ht="11.25" customHeight="1">
      <c r="A1747" s="59" t="s">
        <v>5309</v>
      </c>
      <c r="B1747" s="139" t="s">
        <v>5310</v>
      </c>
      <c r="C1747" s="59">
        <v>1</v>
      </c>
      <c r="D1747" s="59" t="s">
        <v>17</v>
      </c>
      <c r="E1747" s="139" t="s">
        <v>275</v>
      </c>
      <c r="F1747" s="59" t="s">
        <v>547</v>
      </c>
      <c r="G1747" s="139" t="s">
        <v>548</v>
      </c>
      <c r="H1747" s="59" t="s">
        <v>286</v>
      </c>
      <c r="I1747" s="139" t="s">
        <v>287</v>
      </c>
      <c r="J1747" s="59" t="s">
        <v>4533</v>
      </c>
      <c r="K1747" s="139" t="s">
        <v>5311</v>
      </c>
      <c r="L1747" s="59" t="s">
        <v>496</v>
      </c>
      <c r="M1747" s="59" t="s">
        <v>498</v>
      </c>
    </row>
    <row r="1748" spans="1:13" s="146" customFormat="1" ht="11.25" customHeight="1">
      <c r="A1748" s="59" t="s">
        <v>17</v>
      </c>
      <c r="B1748" s="59" t="s">
        <v>1568</v>
      </c>
      <c r="C1748" s="59">
        <v>15.7</v>
      </c>
      <c r="D1748" s="59" t="s">
        <v>397</v>
      </c>
      <c r="E1748" s="59" t="s">
        <v>3707</v>
      </c>
      <c r="F1748" s="59" t="s">
        <v>1334</v>
      </c>
      <c r="G1748" s="59" t="s">
        <v>5312</v>
      </c>
      <c r="H1748" s="59" t="s">
        <v>5313</v>
      </c>
      <c r="I1748" s="59" t="s">
        <v>5314</v>
      </c>
      <c r="J1748" s="59" t="s">
        <v>2038</v>
      </c>
      <c r="K1748" s="59" t="s">
        <v>2039</v>
      </c>
      <c r="L1748" s="59" t="s">
        <v>3679</v>
      </c>
      <c r="M1748" s="59" t="s">
        <v>2905</v>
      </c>
    </row>
    <row r="1749" spans="1:13" s="146" customFormat="1" ht="11.25" customHeight="1">
      <c r="A1749" s="264" t="s">
        <v>5315</v>
      </c>
      <c r="B1749" s="265" t="s">
        <v>5316</v>
      </c>
      <c r="C1749" s="267">
        <v>17.899999999999999</v>
      </c>
      <c r="D1749" s="265" t="s">
        <v>17</v>
      </c>
      <c r="E1749" s="265" t="s">
        <v>1158</v>
      </c>
      <c r="F1749" s="265" t="s">
        <v>3042</v>
      </c>
      <c r="G1749" s="265" t="s">
        <v>3043</v>
      </c>
      <c r="H1749" s="265" t="s">
        <v>17</v>
      </c>
      <c r="I1749" s="265" t="s">
        <v>275</v>
      </c>
      <c r="J1749" s="265" t="s">
        <v>1809</v>
      </c>
      <c r="K1749" s="265" t="s">
        <v>5317</v>
      </c>
      <c r="L1749" s="265"/>
      <c r="M1749" s="265" t="s">
        <v>5318</v>
      </c>
    </row>
    <row r="1750" spans="1:13" s="146" customFormat="1" ht="11.25" customHeight="1">
      <c r="A1750" s="138" t="s">
        <v>5319</v>
      </c>
      <c r="B1750" s="138" t="s">
        <v>5320</v>
      </c>
      <c r="C1750" s="142"/>
      <c r="D1750" s="138" t="s">
        <v>397</v>
      </c>
      <c r="E1750" s="138" t="s">
        <v>549</v>
      </c>
      <c r="F1750" s="138" t="s">
        <v>288</v>
      </c>
      <c r="G1750" s="138" t="s">
        <v>289</v>
      </c>
      <c r="H1750" s="138" t="s">
        <v>1334</v>
      </c>
      <c r="I1750" s="138" t="s">
        <v>1713</v>
      </c>
      <c r="J1750" s="138" t="s">
        <v>647</v>
      </c>
      <c r="K1750" s="138" t="s">
        <v>1920</v>
      </c>
      <c r="L1750" s="138"/>
      <c r="M1750" s="142"/>
    </row>
    <row r="1751" spans="1:13" s="146" customFormat="1" ht="11.25" customHeight="1">
      <c r="A1751" s="59" t="s">
        <v>5321</v>
      </c>
      <c r="B1751" s="139" t="s">
        <v>5322</v>
      </c>
      <c r="C1751" s="59"/>
      <c r="D1751" s="59" t="s">
        <v>17</v>
      </c>
      <c r="E1751" s="139" t="s">
        <v>275</v>
      </c>
      <c r="F1751" s="59" t="s">
        <v>206</v>
      </c>
      <c r="G1751" s="139" t="s">
        <v>407</v>
      </c>
      <c r="H1751" s="59" t="s">
        <v>717</v>
      </c>
      <c r="I1751" s="139" t="s">
        <v>718</v>
      </c>
      <c r="J1751" s="59" t="s">
        <v>640</v>
      </c>
      <c r="K1751" s="139" t="s">
        <v>2164</v>
      </c>
      <c r="L1751" s="59" t="s">
        <v>443</v>
      </c>
      <c r="M1751" s="59" t="s">
        <v>3469</v>
      </c>
    </row>
    <row r="1752" spans="1:13" s="146" customFormat="1" ht="11.25" customHeight="1">
      <c r="A1752" s="59" t="s">
        <v>15</v>
      </c>
      <c r="B1752" s="59" t="s">
        <v>5323</v>
      </c>
      <c r="C1752" s="59">
        <v>1.2</v>
      </c>
      <c r="D1752" s="59" t="s">
        <v>860</v>
      </c>
      <c r="E1752" s="59" t="s">
        <v>5324</v>
      </c>
      <c r="F1752" s="59" t="s">
        <v>397</v>
      </c>
      <c r="G1752" s="59" t="s">
        <v>646</v>
      </c>
      <c r="H1752" s="59" t="s">
        <v>2044</v>
      </c>
      <c r="I1752" s="59" t="s">
        <v>3773</v>
      </c>
      <c r="J1752" s="59" t="s">
        <v>2138</v>
      </c>
      <c r="K1752" s="59" t="s">
        <v>2139</v>
      </c>
      <c r="L1752" s="59" t="s">
        <v>369</v>
      </c>
      <c r="M1752" s="59" t="s">
        <v>865</v>
      </c>
    </row>
    <row r="1753" spans="1:13" s="146" customFormat="1" ht="11.25" customHeight="1">
      <c r="A1753" s="59" t="s">
        <v>5325</v>
      </c>
      <c r="B1753" s="139" t="s">
        <v>5326</v>
      </c>
      <c r="C1753" s="59">
        <v>6.35</v>
      </c>
      <c r="D1753" s="59" t="s">
        <v>17</v>
      </c>
      <c r="E1753" s="139" t="s">
        <v>275</v>
      </c>
      <c r="F1753" s="59" t="s">
        <v>1779</v>
      </c>
      <c r="G1753" s="139" t="s">
        <v>1780</v>
      </c>
      <c r="H1753" s="59" t="s">
        <v>531</v>
      </c>
      <c r="I1753" s="139" t="s">
        <v>532</v>
      </c>
      <c r="J1753" s="59" t="s">
        <v>1315</v>
      </c>
      <c r="K1753" s="139" t="s">
        <v>2419</v>
      </c>
      <c r="L1753" s="59" t="s">
        <v>1492</v>
      </c>
      <c r="M1753" s="59" t="s">
        <v>5327</v>
      </c>
    </row>
    <row r="1754" spans="1:13" s="146" customFormat="1" ht="11.25" customHeight="1">
      <c r="A1754" s="264" t="s">
        <v>5325</v>
      </c>
      <c r="B1754" s="265" t="s">
        <v>5328</v>
      </c>
      <c r="C1754" s="267">
        <v>2.2999999999999998</v>
      </c>
      <c r="D1754" s="265" t="s">
        <v>3165</v>
      </c>
      <c r="E1754" s="265" t="s">
        <v>5144</v>
      </c>
      <c r="F1754" s="265" t="s">
        <v>17</v>
      </c>
      <c r="G1754" s="265" t="s">
        <v>275</v>
      </c>
      <c r="H1754" s="265" t="s">
        <v>474</v>
      </c>
      <c r="I1754" s="265" t="s">
        <v>475</v>
      </c>
      <c r="J1754" s="265" t="s">
        <v>531</v>
      </c>
      <c r="K1754" s="265" t="s">
        <v>532</v>
      </c>
      <c r="L1754" s="265"/>
      <c r="M1754" s="265" t="s">
        <v>5329</v>
      </c>
    </row>
    <row r="1755" spans="1:13" s="146" customFormat="1" ht="11.25" customHeight="1">
      <c r="A1755" s="264" t="s">
        <v>5330</v>
      </c>
      <c r="B1755" s="265" t="s">
        <v>5331</v>
      </c>
      <c r="C1755" s="267"/>
      <c r="D1755" s="265" t="s">
        <v>17</v>
      </c>
      <c r="E1755" s="265" t="s">
        <v>1158</v>
      </c>
      <c r="F1755" s="265" t="s">
        <v>286</v>
      </c>
      <c r="G1755" s="265" t="s">
        <v>287</v>
      </c>
      <c r="H1755" s="265" t="s">
        <v>736</v>
      </c>
      <c r="I1755" s="265" t="s">
        <v>785</v>
      </c>
      <c r="J1755" s="265" t="s">
        <v>576</v>
      </c>
      <c r="K1755" s="265" t="s">
        <v>664</v>
      </c>
      <c r="L1755" s="265"/>
      <c r="M1755" s="265" t="s">
        <v>5332</v>
      </c>
    </row>
    <row r="1756" spans="1:13" s="146" customFormat="1" ht="11.25" customHeight="1">
      <c r="A1756" s="59" t="s">
        <v>5333</v>
      </c>
      <c r="B1756" s="59" t="s">
        <v>5334</v>
      </c>
      <c r="C1756" s="59">
        <v>13.8</v>
      </c>
      <c r="D1756" s="59" t="s">
        <v>4299</v>
      </c>
      <c r="E1756" s="59" t="s">
        <v>5335</v>
      </c>
      <c r="F1756" s="59" t="s">
        <v>17</v>
      </c>
      <c r="G1756" s="59" t="s">
        <v>801</v>
      </c>
      <c r="H1756" s="59" t="s">
        <v>338</v>
      </c>
      <c r="I1756" s="59" t="s">
        <v>682</v>
      </c>
      <c r="J1756" s="59" t="s">
        <v>658</v>
      </c>
      <c r="K1756" s="59" t="s">
        <v>659</v>
      </c>
      <c r="L1756" s="59" t="s">
        <v>2362</v>
      </c>
      <c r="M1756" s="59" t="s">
        <v>5336</v>
      </c>
    </row>
    <row r="1757" spans="1:13" s="146" customFormat="1" ht="11.25" customHeight="1">
      <c r="A1757" s="264" t="s">
        <v>5337</v>
      </c>
      <c r="B1757" s="265" t="s">
        <v>5338</v>
      </c>
      <c r="C1757" s="267"/>
      <c r="D1757" s="264" t="s">
        <v>3089</v>
      </c>
      <c r="E1757" s="264" t="s">
        <v>5339</v>
      </c>
      <c r="F1757" s="265" t="s">
        <v>17</v>
      </c>
      <c r="G1757" s="265" t="s">
        <v>1195</v>
      </c>
      <c r="H1757" s="265" t="s">
        <v>483</v>
      </c>
      <c r="I1757" s="265" t="s">
        <v>992</v>
      </c>
      <c r="J1757" s="265" t="s">
        <v>478</v>
      </c>
      <c r="K1757" s="265" t="s">
        <v>4331</v>
      </c>
      <c r="L1757" s="265"/>
      <c r="M1757" s="265" t="s">
        <v>791</v>
      </c>
    </row>
    <row r="1758" spans="1:13" s="146" customFormat="1" ht="11.25" customHeight="1">
      <c r="A1758" s="59" t="s">
        <v>3328</v>
      </c>
      <c r="B1758" s="139" t="s">
        <v>3329</v>
      </c>
      <c r="C1758" s="59">
        <v>5</v>
      </c>
      <c r="D1758" s="59" t="s">
        <v>338</v>
      </c>
      <c r="E1758" s="139" t="s">
        <v>657</v>
      </c>
      <c r="F1758" s="59" t="s">
        <v>1340</v>
      </c>
      <c r="G1758" s="139" t="s">
        <v>1341</v>
      </c>
      <c r="H1758" s="59" t="s">
        <v>3647</v>
      </c>
      <c r="I1758" s="139" t="s">
        <v>5340</v>
      </c>
      <c r="J1758" s="59" t="s">
        <v>589</v>
      </c>
      <c r="K1758" s="139" t="s">
        <v>590</v>
      </c>
      <c r="L1758" s="59"/>
      <c r="M1758" s="59"/>
    </row>
    <row r="1759" spans="1:13" s="146" customFormat="1" ht="11.25" customHeight="1">
      <c r="A1759" s="59" t="s">
        <v>5341</v>
      </c>
      <c r="B1759" s="59" t="s">
        <v>5342</v>
      </c>
      <c r="C1759" s="59"/>
      <c r="D1759" s="59" t="s">
        <v>17</v>
      </c>
      <c r="E1759" s="59" t="s">
        <v>285</v>
      </c>
      <c r="F1759" s="59" t="s">
        <v>286</v>
      </c>
      <c r="G1759" s="59" t="s">
        <v>287</v>
      </c>
      <c r="H1759" s="59" t="s">
        <v>288</v>
      </c>
      <c r="I1759" s="59" t="s">
        <v>382</v>
      </c>
      <c r="J1759" s="59" t="s">
        <v>1164</v>
      </c>
      <c r="K1759" s="59" t="s">
        <v>1165</v>
      </c>
      <c r="L1759" s="59" t="s">
        <v>1629</v>
      </c>
      <c r="M1759" s="59" t="s">
        <v>1550</v>
      </c>
    </row>
    <row r="1760" spans="1:13" s="146" customFormat="1" ht="11.25" customHeight="1">
      <c r="A1760" s="59" t="s">
        <v>5343</v>
      </c>
      <c r="B1760" s="139" t="s">
        <v>5344</v>
      </c>
      <c r="C1760" s="59">
        <v>15</v>
      </c>
      <c r="D1760" s="59" t="s">
        <v>5309</v>
      </c>
      <c r="E1760" s="139" t="s">
        <v>5310</v>
      </c>
      <c r="F1760" s="59" t="s">
        <v>2182</v>
      </c>
      <c r="G1760" s="139" t="s">
        <v>2183</v>
      </c>
      <c r="H1760" s="59" t="s">
        <v>17</v>
      </c>
      <c r="I1760" s="139" t="s">
        <v>275</v>
      </c>
      <c r="J1760" s="59" t="s">
        <v>547</v>
      </c>
      <c r="K1760" s="139" t="s">
        <v>548</v>
      </c>
      <c r="L1760" s="59" t="s">
        <v>286</v>
      </c>
      <c r="M1760" s="59"/>
    </row>
    <row r="1761" spans="1:13" s="153" customFormat="1" ht="11.25" customHeight="1">
      <c r="A1761" s="59" t="s">
        <v>6444</v>
      </c>
      <c r="B1761" s="59" t="s">
        <v>6445</v>
      </c>
      <c r="C1761" s="59"/>
      <c r="D1761" s="59" t="s">
        <v>15</v>
      </c>
      <c r="E1761" s="59" t="s">
        <v>3143</v>
      </c>
      <c r="F1761" s="59" t="s">
        <v>6434</v>
      </c>
      <c r="G1761" s="59" t="s">
        <v>6435</v>
      </c>
      <c r="H1761" s="59" t="s">
        <v>6436</v>
      </c>
      <c r="I1761" s="59" t="s">
        <v>6437</v>
      </c>
      <c r="J1761" s="59" t="s">
        <v>6438</v>
      </c>
      <c r="K1761" s="59" t="s">
        <v>6439</v>
      </c>
      <c r="L1761" s="59" t="s">
        <v>6440</v>
      </c>
      <c r="M1761" s="59"/>
    </row>
    <row r="1762" spans="1:13" s="146" customFormat="1" ht="11.25" customHeight="1">
      <c r="A1762" s="415" t="s">
        <v>6575</v>
      </c>
      <c r="B1762" s="415" t="s">
        <v>6517</v>
      </c>
      <c r="C1762" s="414"/>
      <c r="D1762" s="415" t="s">
        <v>6502</v>
      </c>
      <c r="E1762" s="415" t="s">
        <v>3143</v>
      </c>
      <c r="F1762" s="415" t="s">
        <v>6545</v>
      </c>
      <c r="G1762" s="415" t="s">
        <v>5089</v>
      </c>
      <c r="H1762" s="414" t="s">
        <v>6551</v>
      </c>
      <c r="I1762" s="414" t="s">
        <v>1568</v>
      </c>
      <c r="J1762" s="414" t="s">
        <v>6542</v>
      </c>
      <c r="K1762" s="414" t="s">
        <v>298</v>
      </c>
      <c r="L1762" s="265"/>
      <c r="M1762" s="624" t="s">
        <v>6518</v>
      </c>
    </row>
    <row r="1763" spans="1:13" s="146" customFormat="1" ht="11.25" customHeight="1">
      <c r="A1763" s="59" t="s">
        <v>5345</v>
      </c>
      <c r="B1763" s="139" t="s">
        <v>5346</v>
      </c>
      <c r="C1763" s="59">
        <v>1.6</v>
      </c>
      <c r="D1763" s="59" t="s">
        <v>5347</v>
      </c>
      <c r="E1763" s="139" t="s">
        <v>5348</v>
      </c>
      <c r="F1763" s="59" t="s">
        <v>990</v>
      </c>
      <c r="G1763" s="139" t="s">
        <v>1157</v>
      </c>
      <c r="H1763" s="59" t="s">
        <v>2680</v>
      </c>
      <c r="I1763" s="139" t="s">
        <v>2681</v>
      </c>
      <c r="J1763" s="59"/>
      <c r="K1763" s="139"/>
      <c r="L1763" s="59"/>
      <c r="M1763" s="59" t="s">
        <v>498</v>
      </c>
    </row>
    <row r="1764" spans="1:13" s="146" customFormat="1" ht="11.25" customHeight="1">
      <c r="A1764" s="59" t="s">
        <v>5349</v>
      </c>
      <c r="B1764" s="139" t="s">
        <v>5350</v>
      </c>
      <c r="C1764" s="59">
        <v>13.58</v>
      </c>
      <c r="D1764" s="59" t="s">
        <v>5351</v>
      </c>
      <c r="E1764" s="139" t="s">
        <v>5352</v>
      </c>
      <c r="F1764" s="59" t="s">
        <v>1557</v>
      </c>
      <c r="G1764" s="139" t="s">
        <v>1558</v>
      </c>
      <c r="H1764" s="59" t="s">
        <v>17</v>
      </c>
      <c r="I1764" s="139" t="s">
        <v>1568</v>
      </c>
      <c r="J1764" s="59" t="s">
        <v>206</v>
      </c>
      <c r="K1764" s="139" t="s">
        <v>298</v>
      </c>
      <c r="L1764" s="59"/>
      <c r="M1764" s="59"/>
    </row>
    <row r="1765" spans="1:13" s="146" customFormat="1" ht="11.25" customHeight="1">
      <c r="A1765" s="59" t="s">
        <v>5347</v>
      </c>
      <c r="B1765" s="139" t="s">
        <v>5348</v>
      </c>
      <c r="C1765" s="59">
        <v>0</v>
      </c>
      <c r="D1765" s="59" t="s">
        <v>17</v>
      </c>
      <c r="E1765" s="139" t="s">
        <v>275</v>
      </c>
      <c r="F1765" s="59" t="s">
        <v>483</v>
      </c>
      <c r="G1765" s="139" t="s">
        <v>484</v>
      </c>
      <c r="H1765" s="59" t="s">
        <v>547</v>
      </c>
      <c r="I1765" s="139" t="s">
        <v>548</v>
      </c>
      <c r="J1765" s="59" t="s">
        <v>350</v>
      </c>
      <c r="K1765" s="139" t="s">
        <v>5353</v>
      </c>
      <c r="L1765" s="59" t="s">
        <v>5354</v>
      </c>
      <c r="M1765" s="59" t="s">
        <v>498</v>
      </c>
    </row>
    <row r="1766" spans="1:13" s="146" customFormat="1" ht="11.25" customHeight="1">
      <c r="A1766" s="138" t="s">
        <v>5355</v>
      </c>
      <c r="B1766" s="138" t="s">
        <v>5356</v>
      </c>
      <c r="C1766" s="142"/>
      <c r="D1766" s="138" t="s">
        <v>17</v>
      </c>
      <c r="E1766" s="138" t="s">
        <v>1925</v>
      </c>
      <c r="F1766" s="138" t="s">
        <v>2357</v>
      </c>
      <c r="G1766" s="138" t="s">
        <v>3814</v>
      </c>
      <c r="H1766" s="138" t="s">
        <v>680</v>
      </c>
      <c r="I1766" s="138" t="s">
        <v>755</v>
      </c>
      <c r="J1766" s="138" t="s">
        <v>338</v>
      </c>
      <c r="K1766" s="138" t="s">
        <v>657</v>
      </c>
      <c r="L1766" s="138"/>
      <c r="M1766" s="138" t="s">
        <v>4747</v>
      </c>
    </row>
    <row r="1767" spans="1:13" s="146" customFormat="1" ht="11.25" customHeight="1">
      <c r="A1767" s="59" t="s">
        <v>3930</v>
      </c>
      <c r="B1767" s="59" t="s">
        <v>3931</v>
      </c>
      <c r="C1767" s="59"/>
      <c r="D1767" s="59" t="s">
        <v>3623</v>
      </c>
      <c r="E1767" s="59" t="s">
        <v>3624</v>
      </c>
      <c r="F1767" s="59"/>
      <c r="G1767" s="59"/>
      <c r="H1767" s="59"/>
      <c r="I1767" s="59"/>
      <c r="J1767" s="59"/>
      <c r="K1767" s="59"/>
      <c r="L1767" s="59"/>
      <c r="M1767" s="59"/>
    </row>
    <row r="1768" spans="1:13" s="146" customFormat="1" ht="11.25" customHeight="1">
      <c r="A1768" s="59" t="s">
        <v>1486</v>
      </c>
      <c r="B1768" s="139" t="s">
        <v>5357</v>
      </c>
      <c r="C1768" s="59">
        <v>20.56</v>
      </c>
      <c r="D1768" s="59" t="s">
        <v>17</v>
      </c>
      <c r="E1768" s="139" t="s">
        <v>275</v>
      </c>
      <c r="F1768" s="59" t="s">
        <v>397</v>
      </c>
      <c r="G1768" s="139" t="s">
        <v>549</v>
      </c>
      <c r="H1768" s="59" t="s">
        <v>1164</v>
      </c>
      <c r="I1768" s="139" t="s">
        <v>1165</v>
      </c>
      <c r="J1768" s="59" t="s">
        <v>2773</v>
      </c>
      <c r="K1768" s="139" t="s">
        <v>4155</v>
      </c>
      <c r="L1768" s="59" t="s">
        <v>2773</v>
      </c>
      <c r="M1768" s="59" t="s">
        <v>498</v>
      </c>
    </row>
    <row r="1769" spans="1:13" s="146" customFormat="1" ht="11.25" customHeight="1">
      <c r="A1769" s="59" t="s">
        <v>5358</v>
      </c>
      <c r="B1769" s="59" t="s">
        <v>5359</v>
      </c>
      <c r="C1769" s="59"/>
      <c r="D1769" s="59" t="s">
        <v>17</v>
      </c>
      <c r="E1769" s="59" t="s">
        <v>285</v>
      </c>
      <c r="F1769" s="59" t="s">
        <v>206</v>
      </c>
      <c r="G1769" s="59" t="s">
        <v>934</v>
      </c>
      <c r="H1769" s="59" t="s">
        <v>1044</v>
      </c>
      <c r="I1769" s="59" t="s">
        <v>1045</v>
      </c>
      <c r="J1769" s="59" t="s">
        <v>409</v>
      </c>
      <c r="K1769" s="59" t="s">
        <v>410</v>
      </c>
      <c r="L1769" s="59"/>
      <c r="M1769" s="59"/>
    </row>
    <row r="1770" spans="1:13" s="146" customFormat="1" ht="11.25" customHeight="1">
      <c r="A1770" s="264" t="s">
        <v>5360</v>
      </c>
      <c r="B1770" s="265" t="s">
        <v>5361</v>
      </c>
      <c r="C1770" s="267">
        <v>7</v>
      </c>
      <c r="D1770" s="265" t="s">
        <v>5362</v>
      </c>
      <c r="E1770" s="265" t="s">
        <v>4984</v>
      </c>
      <c r="F1770" s="265" t="s">
        <v>1557</v>
      </c>
      <c r="G1770" s="265" t="s">
        <v>1566</v>
      </c>
      <c r="H1770" s="265" t="s">
        <v>17</v>
      </c>
      <c r="I1770" s="265" t="s">
        <v>275</v>
      </c>
      <c r="J1770" s="265" t="s">
        <v>206</v>
      </c>
      <c r="K1770" s="265" t="s">
        <v>407</v>
      </c>
      <c r="L1770" s="265" t="s">
        <v>691</v>
      </c>
      <c r="M1770" s="265" t="s">
        <v>498</v>
      </c>
    </row>
    <row r="1771" spans="1:13" s="146" customFormat="1" ht="11.25" customHeight="1">
      <c r="A1771" s="59" t="s">
        <v>5363</v>
      </c>
      <c r="B1771" s="59" t="s">
        <v>5364</v>
      </c>
      <c r="C1771" s="59">
        <v>3.87</v>
      </c>
      <c r="D1771" s="59" t="s">
        <v>206</v>
      </c>
      <c r="E1771" s="59" t="s">
        <v>407</v>
      </c>
      <c r="F1771" s="59" t="s">
        <v>673</v>
      </c>
      <c r="G1771" s="59" t="s">
        <v>674</v>
      </c>
      <c r="H1771" s="59" t="s">
        <v>286</v>
      </c>
      <c r="I1771" s="59" t="s">
        <v>287</v>
      </c>
      <c r="J1771" s="59" t="s">
        <v>6386</v>
      </c>
      <c r="K1771" s="59" t="s">
        <v>2375</v>
      </c>
      <c r="L1771" s="59"/>
      <c r="M1771" s="59"/>
    </row>
    <row r="1772" spans="1:13" s="146" customFormat="1" ht="11.25" customHeight="1">
      <c r="A1772" s="59" t="s">
        <v>5365</v>
      </c>
      <c r="B1772" s="59" t="s">
        <v>5366</v>
      </c>
      <c r="C1772" s="59"/>
      <c r="D1772" s="59" t="s">
        <v>5367</v>
      </c>
      <c r="E1772" s="59" t="s">
        <v>5368</v>
      </c>
      <c r="F1772" s="59"/>
      <c r="G1772" s="59"/>
      <c r="H1772" s="59"/>
      <c r="I1772" s="59"/>
      <c r="J1772" s="59"/>
      <c r="K1772" s="59"/>
      <c r="L1772" s="59"/>
      <c r="M1772" s="59"/>
    </row>
    <row r="1773" spans="1:13" s="146" customFormat="1" ht="11.25" customHeight="1">
      <c r="A1773" s="59" t="s">
        <v>5369</v>
      </c>
      <c r="B1773" s="59" t="s">
        <v>5370</v>
      </c>
      <c r="C1773" s="59"/>
      <c r="D1773" s="59" t="s">
        <v>4373</v>
      </c>
      <c r="E1773" s="59" t="s">
        <v>4374</v>
      </c>
      <c r="F1773" s="59" t="s">
        <v>1334</v>
      </c>
      <c r="G1773" s="59" t="s">
        <v>5371</v>
      </c>
      <c r="H1773" s="59" t="s">
        <v>5372</v>
      </c>
      <c r="I1773" s="59" t="s">
        <v>5373</v>
      </c>
      <c r="J1773" s="59" t="s">
        <v>3679</v>
      </c>
      <c r="K1773" s="59" t="s">
        <v>5374</v>
      </c>
      <c r="L1773" s="59"/>
      <c r="M1773" s="59"/>
    </row>
    <row r="1774" spans="1:13" s="146" customFormat="1" ht="11.25" customHeight="1">
      <c r="A1774" s="59" t="s">
        <v>5375</v>
      </c>
      <c r="B1774" s="59" t="s">
        <v>5376</v>
      </c>
      <c r="C1774" s="59"/>
      <c r="D1774" s="59" t="s">
        <v>448</v>
      </c>
      <c r="E1774" s="59" t="s">
        <v>449</v>
      </c>
      <c r="F1774" s="59"/>
      <c r="G1774" s="59"/>
      <c r="H1774" s="59"/>
      <c r="I1774" s="59"/>
      <c r="J1774" s="59"/>
      <c r="K1774" s="59"/>
      <c r="L1774" s="59"/>
      <c r="M1774" s="59"/>
    </row>
    <row r="1775" spans="1:13" s="146" customFormat="1" ht="11.25" customHeight="1">
      <c r="A1775" s="138" t="s">
        <v>5377</v>
      </c>
      <c r="B1775" s="138" t="s">
        <v>5378</v>
      </c>
      <c r="C1775" s="142"/>
      <c r="D1775" s="138" t="s">
        <v>4570</v>
      </c>
      <c r="E1775" s="138" t="s">
        <v>5379</v>
      </c>
      <c r="F1775" s="138" t="s">
        <v>885</v>
      </c>
      <c r="G1775" s="138" t="s">
        <v>886</v>
      </c>
      <c r="H1775" s="138" t="s">
        <v>2579</v>
      </c>
      <c r="I1775" s="138" t="s">
        <v>5105</v>
      </c>
      <c r="J1775" s="138" t="s">
        <v>541</v>
      </c>
      <c r="K1775" s="138" t="s">
        <v>542</v>
      </c>
      <c r="L1775" s="138"/>
      <c r="M1775" s="142"/>
    </row>
    <row r="1776" spans="1:13" s="146" customFormat="1" ht="11.25" customHeight="1">
      <c r="A1776" s="138" t="s">
        <v>5367</v>
      </c>
      <c r="B1776" s="141" t="s">
        <v>5368</v>
      </c>
      <c r="C1776" s="142"/>
      <c r="D1776" s="141" t="s">
        <v>5079</v>
      </c>
      <c r="E1776" s="141" t="s">
        <v>5080</v>
      </c>
      <c r="F1776" s="138"/>
      <c r="G1776" s="138"/>
      <c r="H1776" s="138"/>
      <c r="I1776" s="138"/>
      <c r="J1776" s="138"/>
      <c r="K1776" s="138"/>
      <c r="L1776" s="138"/>
      <c r="M1776" s="142"/>
    </row>
    <row r="1777" spans="1:13" s="146" customFormat="1" ht="11.25" customHeight="1">
      <c r="A1777" s="138" t="s">
        <v>5200</v>
      </c>
      <c r="B1777" s="141" t="s">
        <v>5201</v>
      </c>
      <c r="C1777" s="142"/>
      <c r="D1777" s="141" t="s">
        <v>5380</v>
      </c>
      <c r="E1777" s="141" t="s">
        <v>5381</v>
      </c>
      <c r="F1777" s="138"/>
      <c r="G1777" s="138"/>
      <c r="H1777" s="138"/>
      <c r="I1777" s="138"/>
      <c r="J1777" s="138"/>
      <c r="K1777" s="138"/>
      <c r="L1777" s="138"/>
      <c r="M1777" s="142"/>
    </row>
    <row r="1778" spans="1:13" s="146" customFormat="1" ht="11.25" customHeight="1">
      <c r="A1778" s="59" t="s">
        <v>5382</v>
      </c>
      <c r="B1778" s="59" t="s">
        <v>5383</v>
      </c>
      <c r="C1778" s="59"/>
      <c r="D1778" s="59">
        <v>6808</v>
      </c>
      <c r="E1778" s="59"/>
      <c r="F1778" s="59"/>
      <c r="G1778" s="59"/>
      <c r="H1778" s="59"/>
      <c r="I1778" s="59"/>
      <c r="J1778" s="59"/>
      <c r="K1778" s="59"/>
      <c r="L1778" s="59"/>
      <c r="M1778" s="59"/>
    </row>
    <row r="1779" spans="1:13" s="146" customFormat="1" ht="11.25" customHeight="1">
      <c r="A1779" s="264" t="s">
        <v>5384</v>
      </c>
      <c r="B1779" s="265" t="s">
        <v>5385</v>
      </c>
      <c r="C1779" s="267"/>
      <c r="D1779" s="265" t="s">
        <v>1930</v>
      </c>
      <c r="E1779" s="265" t="s">
        <v>1931</v>
      </c>
      <c r="F1779" s="265" t="s">
        <v>17</v>
      </c>
      <c r="G1779" s="265" t="s">
        <v>275</v>
      </c>
      <c r="H1779" s="265" t="s">
        <v>1932</v>
      </c>
      <c r="I1779" s="265" t="s">
        <v>3099</v>
      </c>
      <c r="J1779" s="265" t="s">
        <v>478</v>
      </c>
      <c r="K1779" s="265" t="s">
        <v>479</v>
      </c>
      <c r="L1779" s="265"/>
      <c r="M1779" s="265" t="s">
        <v>1850</v>
      </c>
    </row>
    <row r="1780" spans="1:13" s="146" customFormat="1" ht="11.25" customHeight="1">
      <c r="A1780" s="59" t="s">
        <v>2745</v>
      </c>
      <c r="B1780" s="59" t="s">
        <v>5386</v>
      </c>
      <c r="C1780" s="59"/>
      <c r="D1780" s="59" t="s">
        <v>2531</v>
      </c>
      <c r="E1780" s="59" t="s">
        <v>5387</v>
      </c>
      <c r="F1780" s="59"/>
      <c r="G1780" s="59"/>
      <c r="H1780" s="59"/>
      <c r="I1780" s="59"/>
      <c r="J1780" s="59"/>
      <c r="K1780" s="59"/>
      <c r="L1780" s="59"/>
      <c r="M1780" s="59"/>
    </row>
    <row r="1781" spans="1:13" s="146" customFormat="1" ht="11.25" customHeight="1">
      <c r="A1781" s="59" t="s">
        <v>5388</v>
      </c>
      <c r="B1781" s="139" t="s">
        <v>5389</v>
      </c>
      <c r="C1781" s="59">
        <v>1.4</v>
      </c>
      <c r="D1781" s="59" t="s">
        <v>483</v>
      </c>
      <c r="E1781" s="139" t="s">
        <v>484</v>
      </c>
      <c r="F1781" s="59" t="s">
        <v>338</v>
      </c>
      <c r="G1781" s="139" t="s">
        <v>339</v>
      </c>
      <c r="H1781" s="59" t="s">
        <v>818</v>
      </c>
      <c r="I1781" s="139" t="s">
        <v>819</v>
      </c>
      <c r="J1781" s="59" t="s">
        <v>858</v>
      </c>
      <c r="K1781" s="139" t="s">
        <v>5390</v>
      </c>
      <c r="L1781" s="59" t="s">
        <v>691</v>
      </c>
      <c r="M1781" s="59"/>
    </row>
    <row r="1782" spans="1:13" s="146" customFormat="1" ht="11.25" customHeight="1">
      <c r="A1782" s="59" t="s">
        <v>5391</v>
      </c>
      <c r="B1782" s="139" t="s">
        <v>5392</v>
      </c>
      <c r="C1782" s="59"/>
      <c r="D1782" s="59" t="s">
        <v>1714</v>
      </c>
      <c r="E1782" s="139" t="s">
        <v>1715</v>
      </c>
      <c r="F1782" s="59" t="s">
        <v>790</v>
      </c>
      <c r="G1782" s="139" t="s">
        <v>1955</v>
      </c>
      <c r="H1782" s="59" t="s">
        <v>1721</v>
      </c>
      <c r="I1782" s="139" t="s">
        <v>1722</v>
      </c>
      <c r="J1782" s="59" t="s">
        <v>691</v>
      </c>
      <c r="K1782" s="139"/>
      <c r="L1782" s="59"/>
      <c r="M1782" s="59"/>
    </row>
    <row r="1783" spans="1:13" s="146" customFormat="1" ht="11.25" customHeight="1">
      <c r="A1783" s="59" t="s">
        <v>5372</v>
      </c>
      <c r="B1783" s="139" t="s">
        <v>5373</v>
      </c>
      <c r="C1783" s="59"/>
      <c r="D1783" s="59">
        <v>111112</v>
      </c>
      <c r="E1783" s="139"/>
      <c r="F1783" s="59"/>
      <c r="G1783" s="139"/>
      <c r="H1783" s="59"/>
      <c r="I1783" s="139"/>
      <c r="J1783" s="59"/>
      <c r="K1783" s="139"/>
      <c r="L1783" s="59"/>
      <c r="M1783" s="59"/>
    </row>
    <row r="1784" spans="1:13" s="146" customFormat="1" ht="11.25" customHeight="1">
      <c r="A1784" s="59" t="s">
        <v>5393</v>
      </c>
      <c r="B1784" s="59" t="s">
        <v>5394</v>
      </c>
      <c r="C1784" s="59"/>
      <c r="D1784" s="59" t="s">
        <v>589</v>
      </c>
      <c r="E1784" s="59" t="s">
        <v>590</v>
      </c>
      <c r="F1784" s="59"/>
      <c r="G1784" s="59"/>
      <c r="H1784" s="59"/>
      <c r="I1784" s="59"/>
      <c r="J1784" s="59"/>
      <c r="K1784" s="59"/>
      <c r="L1784" s="59"/>
      <c r="M1784" s="59"/>
    </row>
    <row r="1785" spans="1:13" s="146" customFormat="1" ht="11.25" customHeight="1">
      <c r="A1785" s="59" t="s">
        <v>5395</v>
      </c>
      <c r="B1785" s="59" t="s">
        <v>5396</v>
      </c>
      <c r="C1785" s="59">
        <v>8.32</v>
      </c>
      <c r="D1785" s="59" t="s">
        <v>206</v>
      </c>
      <c r="E1785" s="59" t="s">
        <v>407</v>
      </c>
      <c r="F1785" s="59" t="s">
        <v>286</v>
      </c>
      <c r="G1785" s="59" t="s">
        <v>287</v>
      </c>
      <c r="H1785" s="59" t="s">
        <v>673</v>
      </c>
      <c r="I1785" s="59" t="s">
        <v>674</v>
      </c>
      <c r="J1785" s="59" t="s">
        <v>6386</v>
      </c>
      <c r="K1785" s="59" t="s">
        <v>2375</v>
      </c>
      <c r="L1785" s="59"/>
      <c r="M1785" s="59"/>
    </row>
    <row r="1786" spans="1:13" s="146" customFormat="1" ht="11.25" customHeight="1">
      <c r="A1786" s="59" t="s">
        <v>4804</v>
      </c>
      <c r="B1786" s="139" t="s">
        <v>4805</v>
      </c>
      <c r="C1786" s="59"/>
      <c r="D1786" s="59" t="s">
        <v>3536</v>
      </c>
      <c r="E1786" s="139" t="s">
        <v>3537</v>
      </c>
      <c r="F1786" s="59"/>
      <c r="G1786" s="139"/>
      <c r="H1786" s="59"/>
      <c r="I1786" s="139"/>
      <c r="J1786" s="59"/>
      <c r="K1786" s="139"/>
      <c r="L1786" s="59"/>
      <c r="M1786" s="59"/>
    </row>
    <row r="1787" spans="1:13" s="146" customFormat="1" ht="11.25" customHeight="1">
      <c r="A1787" s="138" t="s">
        <v>4194</v>
      </c>
      <c r="B1787" s="141" t="s">
        <v>4195</v>
      </c>
      <c r="C1787" s="142"/>
      <c r="D1787" s="142">
        <v>12061603</v>
      </c>
      <c r="E1787" s="141" t="s">
        <v>1124</v>
      </c>
      <c r="F1787" s="142"/>
      <c r="G1787" s="142"/>
      <c r="H1787" s="138"/>
      <c r="I1787" s="138"/>
      <c r="J1787" s="138"/>
      <c r="K1787" s="138"/>
      <c r="L1787" s="138"/>
      <c r="M1787" s="138"/>
    </row>
    <row r="1788" spans="1:13" s="146" customFormat="1" ht="11.25" customHeight="1">
      <c r="A1788" s="138" t="s">
        <v>806</v>
      </c>
      <c r="B1788" s="142" t="s">
        <v>2787</v>
      </c>
      <c r="C1788" s="142">
        <v>0</v>
      </c>
      <c r="D1788" s="142" t="s">
        <v>3518</v>
      </c>
      <c r="E1788" s="142" t="s">
        <v>3713</v>
      </c>
      <c r="F1788" s="142" t="s">
        <v>5397</v>
      </c>
      <c r="G1788" s="142" t="s">
        <v>5398</v>
      </c>
      <c r="H1788" s="142" t="s">
        <v>3897</v>
      </c>
      <c r="I1788" s="142" t="s">
        <v>3898</v>
      </c>
      <c r="J1788" s="142"/>
      <c r="K1788" s="142"/>
      <c r="L1788" s="142"/>
      <c r="M1788" s="142"/>
    </row>
    <row r="1789" spans="1:13" s="146" customFormat="1" ht="11.25" customHeight="1">
      <c r="A1789" s="59" t="s">
        <v>5399</v>
      </c>
      <c r="B1789" s="139" t="s">
        <v>5400</v>
      </c>
      <c r="C1789" s="59">
        <v>3.4</v>
      </c>
      <c r="D1789" s="59" t="s">
        <v>476</v>
      </c>
      <c r="E1789" s="139" t="s">
        <v>477</v>
      </c>
      <c r="F1789" s="59" t="s">
        <v>338</v>
      </c>
      <c r="G1789" s="139" t="s">
        <v>339</v>
      </c>
      <c r="H1789" s="59" t="s">
        <v>658</v>
      </c>
      <c r="I1789" s="139" t="s">
        <v>659</v>
      </c>
      <c r="J1789" s="59" t="s">
        <v>967</v>
      </c>
      <c r="K1789" s="139" t="s">
        <v>4032</v>
      </c>
      <c r="L1789" s="59"/>
      <c r="M1789" s="59"/>
    </row>
    <row r="1790" spans="1:13" s="146" customFormat="1" ht="11.25" customHeight="1">
      <c r="A1790" s="59" t="s">
        <v>5401</v>
      </c>
      <c r="B1790" s="59" t="s">
        <v>5402</v>
      </c>
      <c r="C1790" s="59"/>
      <c r="D1790" s="59" t="s">
        <v>476</v>
      </c>
      <c r="E1790" s="59" t="s">
        <v>477</v>
      </c>
      <c r="F1790" s="59" t="s">
        <v>680</v>
      </c>
      <c r="G1790" s="59" t="s">
        <v>681</v>
      </c>
      <c r="H1790" s="59" t="s">
        <v>478</v>
      </c>
      <c r="I1790" s="59" t="s">
        <v>479</v>
      </c>
      <c r="J1790" s="59" t="s">
        <v>338</v>
      </c>
      <c r="K1790" s="59" t="s">
        <v>657</v>
      </c>
      <c r="L1790" s="59" t="s">
        <v>691</v>
      </c>
      <c r="M1790" s="59"/>
    </row>
    <row r="1791" spans="1:13" s="146" customFormat="1" ht="11.25" customHeight="1">
      <c r="A1791" s="138" t="s">
        <v>5403</v>
      </c>
      <c r="B1791" s="138" t="s">
        <v>5404</v>
      </c>
      <c r="C1791" s="142"/>
      <c r="D1791" s="138" t="s">
        <v>3068</v>
      </c>
      <c r="E1791" s="138" t="s">
        <v>3069</v>
      </c>
      <c r="F1791" s="138" t="s">
        <v>572</v>
      </c>
      <c r="G1791" s="138" t="s">
        <v>573</v>
      </c>
      <c r="H1791" s="138" t="s">
        <v>576</v>
      </c>
      <c r="I1791" s="138" t="s">
        <v>577</v>
      </c>
      <c r="J1791" s="141" t="s">
        <v>737</v>
      </c>
      <c r="K1791" s="138" t="s">
        <v>738</v>
      </c>
      <c r="L1791" s="138"/>
      <c r="M1791" s="142"/>
    </row>
    <row r="1792" spans="1:13" s="404" customFormat="1" ht="11.25" customHeight="1">
      <c r="A1792" s="59" t="s">
        <v>3884</v>
      </c>
      <c r="B1792" s="59" t="s">
        <v>5405</v>
      </c>
      <c r="C1792" s="59"/>
      <c r="D1792" s="59" t="s">
        <v>2790</v>
      </c>
      <c r="E1792" s="59" t="s">
        <v>3671</v>
      </c>
      <c r="F1792" s="59" t="s">
        <v>516</v>
      </c>
      <c r="G1792" s="59" t="s">
        <v>4057</v>
      </c>
      <c r="H1792" s="59" t="s">
        <v>3538</v>
      </c>
      <c r="I1792" s="59" t="s">
        <v>3539</v>
      </c>
      <c r="J1792" s="59"/>
      <c r="K1792" s="59"/>
      <c r="L1792" s="59"/>
      <c r="M1792" s="59"/>
    </row>
    <row r="1793" spans="1:13" s="146" customFormat="1" ht="11.25" customHeight="1">
      <c r="A1793" s="138" t="s">
        <v>774</v>
      </c>
      <c r="B1793" s="142" t="s">
        <v>5406</v>
      </c>
      <c r="C1793" s="142">
        <v>0</v>
      </c>
      <c r="D1793" s="142" t="s">
        <v>613</v>
      </c>
      <c r="E1793" s="142" t="s">
        <v>614</v>
      </c>
      <c r="F1793" s="138" t="s">
        <v>5407</v>
      </c>
      <c r="G1793" s="138" t="s">
        <v>5408</v>
      </c>
      <c r="H1793" s="138" t="s">
        <v>5409</v>
      </c>
      <c r="I1793" s="138" t="s">
        <v>5410</v>
      </c>
      <c r="J1793" s="142"/>
      <c r="K1793" s="142"/>
      <c r="L1793" s="142"/>
      <c r="M1793" s="138" t="s">
        <v>3310</v>
      </c>
    </row>
    <row r="1794" spans="1:13" s="146" customFormat="1" ht="11.25" customHeight="1">
      <c r="A1794" s="59" t="s">
        <v>5411</v>
      </c>
      <c r="B1794" s="59" t="s">
        <v>5412</v>
      </c>
      <c r="C1794" s="59">
        <v>2.2999999999999998</v>
      </c>
      <c r="D1794" s="59" t="s">
        <v>5162</v>
      </c>
      <c r="E1794" s="59" t="s">
        <v>5413</v>
      </c>
      <c r="F1794" s="59" t="s">
        <v>810</v>
      </c>
      <c r="G1794" s="59" t="s">
        <v>1270</v>
      </c>
      <c r="H1794" s="59" t="s">
        <v>572</v>
      </c>
      <c r="I1794" s="59" t="s">
        <v>5414</v>
      </c>
      <c r="J1794" s="59" t="s">
        <v>574</v>
      </c>
      <c r="K1794" s="59" t="s">
        <v>575</v>
      </c>
      <c r="L1794" s="59"/>
      <c r="M1794" s="59"/>
    </row>
    <row r="1795" spans="1:13" s="146" customFormat="1" ht="11.25" customHeight="1">
      <c r="A1795" s="59" t="s">
        <v>5415</v>
      </c>
      <c r="B1795" s="139" t="s">
        <v>5416</v>
      </c>
      <c r="C1795" s="59">
        <v>4</v>
      </c>
      <c r="D1795" s="59" t="s">
        <v>2420</v>
      </c>
      <c r="E1795" s="139" t="s">
        <v>2426</v>
      </c>
      <c r="F1795" s="59" t="s">
        <v>483</v>
      </c>
      <c r="G1795" s="139" t="s">
        <v>484</v>
      </c>
      <c r="H1795" s="59" t="s">
        <v>478</v>
      </c>
      <c r="I1795" s="139" t="s">
        <v>479</v>
      </c>
      <c r="J1795" s="59" t="s">
        <v>338</v>
      </c>
      <c r="K1795" s="139" t="s">
        <v>657</v>
      </c>
      <c r="L1795" s="59" t="s">
        <v>806</v>
      </c>
      <c r="M1795" s="59" t="s">
        <v>1707</v>
      </c>
    </row>
    <row r="1796" spans="1:13" s="146" customFormat="1" ht="11.25" customHeight="1">
      <c r="A1796" s="59" t="s">
        <v>5417</v>
      </c>
      <c r="B1796" s="59" t="s">
        <v>5418</v>
      </c>
      <c r="C1796" s="59"/>
      <c r="D1796" s="59" t="s">
        <v>1166</v>
      </c>
      <c r="E1796" s="59" t="s">
        <v>2475</v>
      </c>
      <c r="F1796" s="59" t="s">
        <v>894</v>
      </c>
      <c r="G1796" s="59" t="s">
        <v>3704</v>
      </c>
      <c r="H1796" s="59" t="s">
        <v>708</v>
      </c>
      <c r="I1796" s="59" t="s">
        <v>4301</v>
      </c>
      <c r="J1796" s="59" t="s">
        <v>518</v>
      </c>
      <c r="K1796" s="59" t="s">
        <v>5419</v>
      </c>
      <c r="L1796" s="59" t="s">
        <v>3793</v>
      </c>
      <c r="M1796" s="59"/>
    </row>
    <row r="1797" spans="1:13" s="146" customFormat="1" ht="11.25" customHeight="1">
      <c r="A1797" s="264" t="s">
        <v>5420</v>
      </c>
      <c r="B1797" s="265" t="s">
        <v>5421</v>
      </c>
      <c r="C1797" s="267"/>
      <c r="D1797" s="265" t="s">
        <v>1829</v>
      </c>
      <c r="E1797" s="265" t="s">
        <v>3056</v>
      </c>
      <c r="F1797" s="265" t="s">
        <v>206</v>
      </c>
      <c r="G1797" s="265" t="s">
        <v>407</v>
      </c>
      <c r="H1797" s="265" t="s">
        <v>441</v>
      </c>
      <c r="I1797" s="265" t="s">
        <v>442</v>
      </c>
      <c r="J1797" s="265" t="s">
        <v>338</v>
      </c>
      <c r="K1797" s="265" t="s">
        <v>339</v>
      </c>
      <c r="L1797" s="265"/>
      <c r="M1797" s="265" t="s">
        <v>1765</v>
      </c>
    </row>
    <row r="1798" spans="1:13" s="146" customFormat="1" ht="11.25" customHeight="1">
      <c r="A1798" s="138" t="s">
        <v>5422</v>
      </c>
      <c r="B1798" s="138" t="s">
        <v>5423</v>
      </c>
      <c r="C1798" s="142"/>
      <c r="D1798" s="138" t="s">
        <v>1137</v>
      </c>
      <c r="E1798" s="138" t="s">
        <v>1138</v>
      </c>
      <c r="F1798" s="138" t="s">
        <v>631</v>
      </c>
      <c r="G1798" s="138" t="s">
        <v>714</v>
      </c>
      <c r="H1798" s="138" t="s">
        <v>446</v>
      </c>
      <c r="I1798" s="138" t="s">
        <v>447</v>
      </c>
      <c r="J1798" s="141" t="s">
        <v>1250</v>
      </c>
      <c r="K1798" s="141" t="s">
        <v>1251</v>
      </c>
      <c r="L1798" s="138"/>
      <c r="M1798" s="138" t="s">
        <v>5424</v>
      </c>
    </row>
    <row r="1799" spans="1:13" s="146" customFormat="1" ht="11.25" customHeight="1">
      <c r="A1799" s="59" t="s">
        <v>5267</v>
      </c>
      <c r="B1799" s="59" t="s">
        <v>5268</v>
      </c>
      <c r="C1799" s="59"/>
      <c r="D1799" s="59" t="s">
        <v>756</v>
      </c>
      <c r="E1799" s="59" t="s">
        <v>757</v>
      </c>
      <c r="F1799" s="59" t="s">
        <v>658</v>
      </c>
      <c r="G1799" s="59" t="s">
        <v>659</v>
      </c>
      <c r="H1799" s="59" t="s">
        <v>875</v>
      </c>
      <c r="I1799" s="59" t="s">
        <v>876</v>
      </c>
      <c r="J1799" s="59" t="s">
        <v>767</v>
      </c>
      <c r="K1799" s="59" t="s">
        <v>768</v>
      </c>
      <c r="L1799" s="59"/>
      <c r="M1799" s="59"/>
    </row>
    <row r="1800" spans="1:13" s="402" customFormat="1" ht="11.25" customHeight="1">
      <c r="A1800" s="138" t="s">
        <v>5425</v>
      </c>
      <c r="B1800" s="138" t="s">
        <v>5426</v>
      </c>
      <c r="C1800" s="142"/>
      <c r="D1800" s="138" t="s">
        <v>756</v>
      </c>
      <c r="E1800" s="138" t="s">
        <v>757</v>
      </c>
      <c r="F1800" s="138" t="s">
        <v>730</v>
      </c>
      <c r="G1800" s="138" t="s">
        <v>731</v>
      </c>
      <c r="H1800" s="142"/>
      <c r="I1800" s="142"/>
      <c r="J1800" s="142"/>
      <c r="K1800" s="142"/>
      <c r="L1800" s="142"/>
      <c r="M1800" s="142"/>
    </row>
    <row r="1801" spans="1:13" s="146" customFormat="1" ht="11.25" customHeight="1">
      <c r="A1801" s="59" t="s">
        <v>5354</v>
      </c>
      <c r="B1801" s="59" t="s">
        <v>5427</v>
      </c>
      <c r="C1801" s="59"/>
      <c r="D1801" s="59" t="s">
        <v>756</v>
      </c>
      <c r="E1801" s="59" t="s">
        <v>757</v>
      </c>
      <c r="F1801" s="59" t="s">
        <v>658</v>
      </c>
      <c r="G1801" s="59" t="s">
        <v>659</v>
      </c>
      <c r="H1801" s="59" t="s">
        <v>1122</v>
      </c>
      <c r="I1801" s="59" t="s">
        <v>1123</v>
      </c>
      <c r="J1801" s="59" t="s">
        <v>806</v>
      </c>
      <c r="K1801" s="59" t="s">
        <v>807</v>
      </c>
      <c r="L1801" s="59"/>
      <c r="M1801" s="59"/>
    </row>
    <row r="1802" spans="1:13" s="146" customFormat="1" ht="11.25" customHeight="1">
      <c r="A1802" s="264" t="s">
        <v>5428</v>
      </c>
      <c r="B1802" s="265" t="s">
        <v>5429</v>
      </c>
      <c r="C1802" s="267"/>
      <c r="D1802" s="265" t="s">
        <v>1523</v>
      </c>
      <c r="E1802" s="265" t="s">
        <v>5430</v>
      </c>
      <c r="F1802" s="265" t="s">
        <v>5431</v>
      </c>
      <c r="G1802" s="265" t="s">
        <v>5432</v>
      </c>
      <c r="H1802" s="265" t="s">
        <v>1525</v>
      </c>
      <c r="I1802" s="265" t="s">
        <v>1849</v>
      </c>
      <c r="J1802" s="265" t="s">
        <v>802</v>
      </c>
      <c r="K1802" s="265" t="s">
        <v>803</v>
      </c>
      <c r="L1802" s="265"/>
      <c r="M1802" s="265" t="s">
        <v>1527</v>
      </c>
    </row>
    <row r="1803" spans="1:13" s="146" customFormat="1" ht="11.25" customHeight="1">
      <c r="A1803" s="59" t="s">
        <v>756</v>
      </c>
      <c r="B1803" s="139" t="s">
        <v>856</v>
      </c>
      <c r="C1803" s="59">
        <v>7.81</v>
      </c>
      <c r="D1803" s="59" t="s">
        <v>446</v>
      </c>
      <c r="E1803" s="139" t="s">
        <v>447</v>
      </c>
      <c r="F1803" s="59" t="s">
        <v>448</v>
      </c>
      <c r="G1803" s="139" t="s">
        <v>449</v>
      </c>
      <c r="H1803" s="59" t="s">
        <v>3193</v>
      </c>
      <c r="I1803" s="139" t="s">
        <v>5433</v>
      </c>
      <c r="J1803" s="59" t="s">
        <v>1080</v>
      </c>
      <c r="K1803" s="139" t="s">
        <v>1081</v>
      </c>
      <c r="L1803" s="59" t="s">
        <v>603</v>
      </c>
      <c r="M1803" s="59"/>
    </row>
    <row r="1804" spans="1:13" s="146" customFormat="1" ht="11.25" customHeight="1">
      <c r="A1804" s="59" t="s">
        <v>4415</v>
      </c>
      <c r="B1804" s="59" t="s">
        <v>5434</v>
      </c>
      <c r="C1804" s="59"/>
      <c r="D1804" s="59" t="s">
        <v>756</v>
      </c>
      <c r="E1804" s="59" t="s">
        <v>757</v>
      </c>
      <c r="F1804" s="59" t="s">
        <v>658</v>
      </c>
      <c r="G1804" s="59" t="s">
        <v>659</v>
      </c>
      <c r="H1804" s="59" t="s">
        <v>1122</v>
      </c>
      <c r="I1804" s="59" t="s">
        <v>1123</v>
      </c>
      <c r="J1804" s="59" t="s">
        <v>806</v>
      </c>
      <c r="K1804" s="59" t="s">
        <v>807</v>
      </c>
      <c r="L1804" s="59"/>
      <c r="M1804" s="59"/>
    </row>
    <row r="1805" spans="1:13" s="146" customFormat="1" ht="11.25" customHeight="1">
      <c r="A1805" s="138" t="s">
        <v>5435</v>
      </c>
      <c r="B1805" s="138" t="s">
        <v>5436</v>
      </c>
      <c r="C1805" s="142"/>
      <c r="D1805" s="138" t="s">
        <v>2560</v>
      </c>
      <c r="E1805" s="138" t="s">
        <v>2561</v>
      </c>
      <c r="F1805" s="138" t="s">
        <v>1525</v>
      </c>
      <c r="G1805" s="138" t="s">
        <v>5437</v>
      </c>
      <c r="H1805" s="138" t="s">
        <v>206</v>
      </c>
      <c r="I1805" s="138" t="s">
        <v>407</v>
      </c>
      <c r="J1805" s="138" t="s">
        <v>758</v>
      </c>
      <c r="K1805" s="138" t="s">
        <v>5438</v>
      </c>
      <c r="L1805" s="138"/>
      <c r="M1805" s="138" t="s">
        <v>4667</v>
      </c>
    </row>
    <row r="1806" spans="1:13" s="333" customFormat="1" ht="11.25" customHeight="1">
      <c r="A1806" s="138" t="s">
        <v>5439</v>
      </c>
      <c r="B1806" s="138" t="s">
        <v>5440</v>
      </c>
      <c r="C1806" s="142">
        <v>20.8</v>
      </c>
      <c r="D1806" s="138" t="s">
        <v>717</v>
      </c>
      <c r="E1806" s="138" t="s">
        <v>718</v>
      </c>
      <c r="F1806" s="138" t="s">
        <v>631</v>
      </c>
      <c r="G1806" s="138" t="s">
        <v>714</v>
      </c>
      <c r="H1806" s="138" t="s">
        <v>443</v>
      </c>
      <c r="I1806" s="138" t="s">
        <v>634</v>
      </c>
      <c r="J1806" s="138" t="s">
        <v>4447</v>
      </c>
      <c r="K1806" s="138" t="s">
        <v>4448</v>
      </c>
      <c r="L1806" s="138"/>
      <c r="M1806" s="138" t="s">
        <v>498</v>
      </c>
    </row>
    <row r="1807" spans="1:13" s="146" customFormat="1" ht="11.25" customHeight="1">
      <c r="A1807" s="59" t="s">
        <v>5441</v>
      </c>
      <c r="B1807" s="139" t="s">
        <v>5442</v>
      </c>
      <c r="C1807" s="59">
        <v>5.75</v>
      </c>
      <c r="D1807" s="59" t="s">
        <v>996</v>
      </c>
      <c r="E1807" s="139" t="s">
        <v>997</v>
      </c>
      <c r="F1807" s="59" t="s">
        <v>16</v>
      </c>
      <c r="G1807" s="139" t="s">
        <v>1667</v>
      </c>
      <c r="H1807" s="59" t="s">
        <v>547</v>
      </c>
      <c r="I1807" s="139" t="s">
        <v>548</v>
      </c>
      <c r="J1807" s="59" t="s">
        <v>286</v>
      </c>
      <c r="K1807" s="139" t="s">
        <v>688</v>
      </c>
      <c r="L1807" s="59" t="s">
        <v>673</v>
      </c>
      <c r="M1807" s="59"/>
    </row>
    <row r="1808" spans="1:13" s="333" customFormat="1" ht="11.25" customHeight="1">
      <c r="A1808" s="264" t="s">
        <v>5443</v>
      </c>
      <c r="B1808" s="265" t="s">
        <v>5444</v>
      </c>
      <c r="C1808" s="267"/>
      <c r="D1808" s="265" t="s">
        <v>16</v>
      </c>
      <c r="E1808" s="265" t="s">
        <v>311</v>
      </c>
      <c r="F1808" s="265" t="s">
        <v>547</v>
      </c>
      <c r="G1808" s="265" t="s">
        <v>548</v>
      </c>
      <c r="H1808" s="265" t="s">
        <v>478</v>
      </c>
      <c r="I1808" s="265" t="s">
        <v>4331</v>
      </c>
      <c r="J1808" s="265" t="s">
        <v>338</v>
      </c>
      <c r="K1808" s="265" t="s">
        <v>339</v>
      </c>
      <c r="L1808" s="265" t="s">
        <v>756</v>
      </c>
      <c r="M1808" s="265" t="s">
        <v>5445</v>
      </c>
    </row>
    <row r="1809" spans="1:13" s="146" customFormat="1" ht="11.25" customHeight="1">
      <c r="A1809" s="59" t="s">
        <v>2597</v>
      </c>
      <c r="B1809" s="139" t="s">
        <v>2598</v>
      </c>
      <c r="C1809" s="59"/>
      <c r="D1809" s="59" t="s">
        <v>522</v>
      </c>
      <c r="E1809" s="139" t="s">
        <v>523</v>
      </c>
      <c r="F1809" s="59"/>
      <c r="G1809" s="139"/>
      <c r="H1809" s="59"/>
      <c r="I1809" s="139"/>
      <c r="J1809" s="59"/>
      <c r="K1809" s="139"/>
      <c r="L1809" s="59"/>
      <c r="M1809" s="59"/>
    </row>
    <row r="1810" spans="1:13" s="146" customFormat="1" ht="11.25" customHeight="1">
      <c r="A1810" s="59" t="s">
        <v>2759</v>
      </c>
      <c r="B1810" s="139" t="s">
        <v>2760</v>
      </c>
      <c r="C1810" s="59">
        <v>0</v>
      </c>
      <c r="D1810" s="59" t="s">
        <v>1912</v>
      </c>
      <c r="E1810" s="139" t="s">
        <v>1913</v>
      </c>
      <c r="F1810" s="59" t="s">
        <v>5446</v>
      </c>
      <c r="G1810" s="139" t="s">
        <v>5447</v>
      </c>
      <c r="H1810" s="59" t="s">
        <v>3992</v>
      </c>
      <c r="I1810" s="139" t="s">
        <v>3993</v>
      </c>
      <c r="J1810" s="59" t="s">
        <v>2761</v>
      </c>
      <c r="K1810" s="139" t="s">
        <v>5448</v>
      </c>
      <c r="L1810" s="59"/>
      <c r="M1810" s="59"/>
    </row>
    <row r="1811" spans="1:13" s="146" customFormat="1" ht="11.25" customHeight="1">
      <c r="A1811" s="59" t="s">
        <v>5449</v>
      </c>
      <c r="B1811" s="59" t="s">
        <v>5450</v>
      </c>
      <c r="C1811" s="59"/>
      <c r="D1811" s="59" t="s">
        <v>1088</v>
      </c>
      <c r="E1811" s="59" t="s">
        <v>1089</v>
      </c>
      <c r="F1811" s="59" t="s">
        <v>1446</v>
      </c>
      <c r="G1811" s="59" t="s">
        <v>1980</v>
      </c>
      <c r="H1811" s="59"/>
      <c r="I1811" s="59"/>
      <c r="J1811" s="59"/>
      <c r="K1811" s="59"/>
      <c r="L1811" s="59"/>
      <c r="M1811" s="59"/>
    </row>
    <row r="1812" spans="1:13" s="146" customFormat="1" ht="11.25" customHeight="1">
      <c r="A1812" s="59" t="s">
        <v>16</v>
      </c>
      <c r="B1812" s="139" t="s">
        <v>1667</v>
      </c>
      <c r="C1812" s="59">
        <v>22.4</v>
      </c>
      <c r="D1812" s="59" t="s">
        <v>206</v>
      </c>
      <c r="E1812" s="139" t="s">
        <v>407</v>
      </c>
      <c r="F1812" s="59" t="s">
        <v>715</v>
      </c>
      <c r="G1812" s="139" t="s">
        <v>716</v>
      </c>
      <c r="H1812" s="59" t="s">
        <v>717</v>
      </c>
      <c r="I1812" s="139" t="s">
        <v>718</v>
      </c>
      <c r="J1812" s="59" t="s">
        <v>2172</v>
      </c>
      <c r="K1812" s="139" t="s">
        <v>2173</v>
      </c>
      <c r="L1812" s="59" t="s">
        <v>1926</v>
      </c>
      <c r="M1812" s="59" t="s">
        <v>5451</v>
      </c>
    </row>
    <row r="1813" spans="1:13" s="146" customFormat="1" ht="11.25" customHeight="1">
      <c r="A1813" s="59" t="s">
        <v>5452</v>
      </c>
      <c r="B1813" s="139" t="s">
        <v>5453</v>
      </c>
      <c r="C1813" s="59"/>
      <c r="D1813" s="59" t="s">
        <v>2488</v>
      </c>
      <c r="E1813" s="139" t="s">
        <v>5454</v>
      </c>
      <c r="F1813" s="59" t="s">
        <v>2490</v>
      </c>
      <c r="G1813" s="139" t="s">
        <v>2491</v>
      </c>
      <c r="H1813" s="59" t="s">
        <v>3981</v>
      </c>
      <c r="I1813" s="139" t="s">
        <v>3982</v>
      </c>
      <c r="J1813" s="59" t="s">
        <v>691</v>
      </c>
      <c r="K1813" s="139"/>
      <c r="L1813" s="59"/>
      <c r="M1813" s="59"/>
    </row>
    <row r="1814" spans="1:13" s="146" customFormat="1" ht="11.25" customHeight="1">
      <c r="A1814" s="138" t="s">
        <v>2975</v>
      </c>
      <c r="B1814" s="141" t="s">
        <v>2976</v>
      </c>
      <c r="C1814" s="142"/>
      <c r="D1814" s="141" t="s">
        <v>1218</v>
      </c>
      <c r="E1814" s="141" t="s">
        <v>1219</v>
      </c>
      <c r="F1814" s="141" t="s">
        <v>369</v>
      </c>
      <c r="G1814" s="141" t="s">
        <v>370</v>
      </c>
      <c r="H1814" s="142"/>
      <c r="I1814" s="142"/>
      <c r="J1814" s="142"/>
      <c r="K1814" s="142"/>
      <c r="L1814" s="142"/>
      <c r="M1814" s="142"/>
    </row>
    <row r="1815" spans="1:13" s="146" customFormat="1" ht="11.25" customHeight="1">
      <c r="A1815" s="59" t="s">
        <v>810</v>
      </c>
      <c r="B1815" s="139" t="s">
        <v>1270</v>
      </c>
      <c r="C1815" s="59">
        <v>1.1000000000000001</v>
      </c>
      <c r="D1815" s="59" t="s">
        <v>786</v>
      </c>
      <c r="E1815" s="139" t="s">
        <v>3114</v>
      </c>
      <c r="F1815" s="59" t="s">
        <v>206</v>
      </c>
      <c r="G1815" s="139" t="s">
        <v>407</v>
      </c>
      <c r="H1815" s="59" t="s">
        <v>196</v>
      </c>
      <c r="I1815" s="139" t="s">
        <v>408</v>
      </c>
      <c r="J1815" s="59" t="s">
        <v>409</v>
      </c>
      <c r="K1815" s="139" t="s">
        <v>410</v>
      </c>
      <c r="L1815" s="59" t="s">
        <v>969</v>
      </c>
      <c r="M1815" s="59" t="s">
        <v>699</v>
      </c>
    </row>
    <row r="1816" spans="1:13" s="146" customFormat="1" ht="11.25" customHeight="1">
      <c r="A1816" s="59" t="s">
        <v>5455</v>
      </c>
      <c r="B1816" s="59" t="s">
        <v>5456</v>
      </c>
      <c r="C1816" s="59"/>
      <c r="D1816" s="59" t="s">
        <v>756</v>
      </c>
      <c r="E1816" s="59" t="s">
        <v>757</v>
      </c>
      <c r="F1816" s="59"/>
      <c r="G1816" s="59"/>
      <c r="H1816" s="59"/>
      <c r="I1816" s="59"/>
      <c r="J1816" s="59"/>
      <c r="K1816" s="59"/>
      <c r="L1816" s="59"/>
      <c r="M1816" s="59"/>
    </row>
    <row r="1817" spans="1:13" s="146" customFormat="1" ht="11.25" customHeight="1">
      <c r="A1817" s="59" t="s">
        <v>3057</v>
      </c>
      <c r="B1817" s="139" t="s">
        <v>3058</v>
      </c>
      <c r="C1817" s="59"/>
      <c r="D1817" s="59" t="s">
        <v>1422</v>
      </c>
      <c r="E1817" s="139" t="s">
        <v>1456</v>
      </c>
      <c r="F1817" s="59" t="s">
        <v>691</v>
      </c>
      <c r="G1817" s="139"/>
      <c r="H1817" s="59"/>
      <c r="I1817" s="139"/>
      <c r="J1817" s="59"/>
      <c r="K1817" s="139"/>
      <c r="L1817" s="59"/>
      <c r="M1817" s="59"/>
    </row>
    <row r="1818" spans="1:13" s="146" customFormat="1" ht="11.25" customHeight="1">
      <c r="A1818" s="59" t="s">
        <v>4915</v>
      </c>
      <c r="B1818" s="59" t="s">
        <v>4916</v>
      </c>
      <c r="C1818" s="59"/>
      <c r="D1818" s="59" t="s">
        <v>371</v>
      </c>
      <c r="E1818" s="59" t="s">
        <v>2851</v>
      </c>
      <c r="F1818" s="59"/>
      <c r="G1818" s="59"/>
      <c r="H1818" s="59"/>
      <c r="I1818" s="59"/>
      <c r="J1818" s="59"/>
      <c r="K1818" s="59"/>
      <c r="L1818" s="59"/>
      <c r="M1818" s="59"/>
    </row>
    <row r="1819" spans="1:13" s="146" customFormat="1" ht="11.25" customHeight="1">
      <c r="A1819" s="59" t="s">
        <v>2601</v>
      </c>
      <c r="B1819" s="139" t="s">
        <v>2602</v>
      </c>
      <c r="C1819" s="59"/>
      <c r="D1819" s="59" t="s">
        <v>329</v>
      </c>
      <c r="E1819" s="139" t="s">
        <v>330</v>
      </c>
      <c r="F1819" s="59"/>
      <c r="G1819" s="139"/>
      <c r="H1819" s="59"/>
      <c r="I1819" s="139"/>
      <c r="J1819" s="59"/>
      <c r="K1819" s="139"/>
      <c r="L1819" s="59"/>
      <c r="M1819" s="59"/>
    </row>
    <row r="1820" spans="1:13" s="146" customFormat="1" ht="11.25" customHeight="1">
      <c r="A1820" s="59" t="s">
        <v>1742</v>
      </c>
      <c r="B1820" s="59" t="s">
        <v>1751</v>
      </c>
      <c r="C1820" s="59">
        <v>8.6999999999999993</v>
      </c>
      <c r="D1820" s="59" t="s">
        <v>397</v>
      </c>
      <c r="E1820" s="59" t="s">
        <v>398</v>
      </c>
      <c r="F1820" s="59" t="s">
        <v>1166</v>
      </c>
      <c r="G1820" s="59" t="s">
        <v>2475</v>
      </c>
      <c r="H1820" s="59" t="s">
        <v>3918</v>
      </c>
      <c r="I1820" s="59" t="s">
        <v>3919</v>
      </c>
      <c r="J1820" s="59" t="s">
        <v>5457</v>
      </c>
      <c r="K1820" s="59" t="s">
        <v>5458</v>
      </c>
      <c r="L1820" s="59"/>
      <c r="M1820" s="59"/>
    </row>
    <row r="1821" spans="1:13" s="146" customFormat="1" ht="11.25" customHeight="1">
      <c r="A1821" s="59" t="s">
        <v>5459</v>
      </c>
      <c r="B1821" s="139" t="s">
        <v>5460</v>
      </c>
      <c r="C1821" s="59">
        <v>0</v>
      </c>
      <c r="D1821" s="59" t="s">
        <v>17</v>
      </c>
      <c r="E1821" s="139" t="s">
        <v>275</v>
      </c>
      <c r="F1821" s="59" t="s">
        <v>206</v>
      </c>
      <c r="G1821" s="139" t="s">
        <v>407</v>
      </c>
      <c r="H1821" s="59" t="s">
        <v>196</v>
      </c>
      <c r="I1821" s="139" t="s">
        <v>408</v>
      </c>
      <c r="J1821" s="59" t="s">
        <v>409</v>
      </c>
      <c r="K1821" s="139" t="s">
        <v>410</v>
      </c>
      <c r="L1821" s="59"/>
      <c r="M1821" s="59"/>
    </row>
    <row r="1822" spans="1:13" s="146" customFormat="1" ht="11.25" customHeight="1">
      <c r="A1822" s="59" t="s">
        <v>5461</v>
      </c>
      <c r="B1822" s="139" t="s">
        <v>5462</v>
      </c>
      <c r="C1822" s="59">
        <v>2.4500000000000002</v>
      </c>
      <c r="D1822" s="59" t="s">
        <v>2357</v>
      </c>
      <c r="E1822" s="139" t="s">
        <v>2358</v>
      </c>
      <c r="F1822" s="59" t="s">
        <v>206</v>
      </c>
      <c r="G1822" s="139" t="s">
        <v>934</v>
      </c>
      <c r="H1822" s="59" t="s">
        <v>196</v>
      </c>
      <c r="I1822" s="139" t="s">
        <v>408</v>
      </c>
      <c r="J1822" s="59" t="s">
        <v>1044</v>
      </c>
      <c r="K1822" s="139" t="s">
        <v>5463</v>
      </c>
      <c r="L1822" s="59"/>
      <c r="M1822" s="59" t="s">
        <v>2372</v>
      </c>
    </row>
    <row r="1823" spans="1:13" s="146" customFormat="1" ht="11.25" customHeight="1">
      <c r="A1823" s="59" t="s">
        <v>5464</v>
      </c>
      <c r="B1823" s="139" t="s">
        <v>5465</v>
      </c>
      <c r="C1823" s="59"/>
      <c r="D1823" s="59" t="s">
        <v>1742</v>
      </c>
      <c r="E1823" s="139" t="s">
        <v>5466</v>
      </c>
      <c r="F1823" s="59" t="s">
        <v>503</v>
      </c>
      <c r="G1823" s="139" t="s">
        <v>504</v>
      </c>
      <c r="H1823" s="59" t="s">
        <v>397</v>
      </c>
      <c r="I1823" s="139" t="s">
        <v>554</v>
      </c>
      <c r="J1823" s="59" t="s">
        <v>1164</v>
      </c>
      <c r="K1823" s="139" t="s">
        <v>1165</v>
      </c>
      <c r="L1823" s="59"/>
      <c r="M1823" s="59" t="s">
        <v>2243</v>
      </c>
    </row>
    <row r="1824" spans="1:13" s="146" customFormat="1" ht="11.25" customHeight="1">
      <c r="A1824" s="59" t="s">
        <v>5467</v>
      </c>
      <c r="B1824" s="139" t="s">
        <v>5468</v>
      </c>
      <c r="C1824" s="59"/>
      <c r="D1824" s="59" t="s">
        <v>288</v>
      </c>
      <c r="E1824" s="139" t="s">
        <v>382</v>
      </c>
      <c r="F1824" s="59" t="s">
        <v>1334</v>
      </c>
      <c r="G1824" s="139" t="s">
        <v>5371</v>
      </c>
      <c r="H1824" s="59" t="s">
        <v>5313</v>
      </c>
      <c r="I1824" s="139" t="s">
        <v>5469</v>
      </c>
      <c r="J1824" s="59" t="s">
        <v>2038</v>
      </c>
      <c r="K1824" s="139" t="s">
        <v>2039</v>
      </c>
      <c r="L1824" s="59" t="s">
        <v>3679</v>
      </c>
      <c r="M1824" s="59" t="s">
        <v>2905</v>
      </c>
    </row>
    <row r="1825" spans="1:13" s="146" customFormat="1" ht="11.25" customHeight="1">
      <c r="A1825" s="59" t="s">
        <v>5470</v>
      </c>
      <c r="B1825" s="139" t="s">
        <v>5471</v>
      </c>
      <c r="C1825" s="59">
        <v>13</v>
      </c>
      <c r="D1825" s="59" t="s">
        <v>16</v>
      </c>
      <c r="E1825" s="139" t="s">
        <v>1667</v>
      </c>
      <c r="F1825" s="59" t="s">
        <v>1557</v>
      </c>
      <c r="G1825" s="139" t="s">
        <v>5472</v>
      </c>
      <c r="H1825" s="59" t="s">
        <v>547</v>
      </c>
      <c r="I1825" s="139" t="s">
        <v>548</v>
      </c>
      <c r="J1825" s="59" t="s">
        <v>286</v>
      </c>
      <c r="K1825" s="139" t="s">
        <v>688</v>
      </c>
      <c r="L1825" s="59" t="s">
        <v>691</v>
      </c>
      <c r="M1825" s="59" t="s">
        <v>5473</v>
      </c>
    </row>
    <row r="1826" spans="1:13" s="146" customFormat="1" ht="11.25" customHeight="1">
      <c r="A1826" s="138" t="s">
        <v>5474</v>
      </c>
      <c r="B1826" s="138" t="s">
        <v>5475</v>
      </c>
      <c r="C1826" s="142"/>
      <c r="D1826" s="138" t="s">
        <v>2838</v>
      </c>
      <c r="E1826" s="138" t="s">
        <v>5476</v>
      </c>
      <c r="F1826" s="138" t="s">
        <v>631</v>
      </c>
      <c r="G1826" s="138" t="s">
        <v>714</v>
      </c>
      <c r="H1826" s="138" t="s">
        <v>443</v>
      </c>
      <c r="I1826" s="138" t="s">
        <v>634</v>
      </c>
      <c r="J1826" s="138" t="s">
        <v>4447</v>
      </c>
      <c r="K1826" s="138" t="s">
        <v>4448</v>
      </c>
      <c r="L1826" s="138"/>
      <c r="M1826" s="142"/>
    </row>
    <row r="1827" spans="1:13" s="146" customFormat="1" ht="11.25" customHeight="1">
      <c r="A1827" s="59" t="s">
        <v>5477</v>
      </c>
      <c r="B1827" s="139" t="s">
        <v>5478</v>
      </c>
      <c r="C1827" s="59"/>
      <c r="D1827" s="59" t="s">
        <v>756</v>
      </c>
      <c r="E1827" s="139" t="s">
        <v>757</v>
      </c>
      <c r="F1827" s="59" t="s">
        <v>986</v>
      </c>
      <c r="G1827" s="139" t="s">
        <v>987</v>
      </c>
      <c r="H1827" s="59"/>
      <c r="I1827" s="139"/>
      <c r="J1827" s="59"/>
      <c r="K1827" s="139"/>
      <c r="L1827" s="59"/>
      <c r="M1827" s="59"/>
    </row>
    <row r="1828" spans="1:13" s="146" customFormat="1" ht="11.25" customHeight="1">
      <c r="A1828" s="59" t="s">
        <v>5479</v>
      </c>
      <c r="B1828" s="139" t="s">
        <v>5480</v>
      </c>
      <c r="C1828" s="59"/>
      <c r="D1828" s="59" t="s">
        <v>288</v>
      </c>
      <c r="E1828" s="139" t="s">
        <v>382</v>
      </c>
      <c r="F1828" s="59" t="s">
        <v>397</v>
      </c>
      <c r="G1828" s="139" t="s">
        <v>646</v>
      </c>
      <c r="H1828" s="59"/>
      <c r="I1828" s="139"/>
      <c r="J1828" s="59"/>
      <c r="K1828" s="139"/>
      <c r="L1828" s="59"/>
      <c r="M1828" s="59"/>
    </row>
    <row r="1829" spans="1:13" s="146" customFormat="1" ht="11.25" customHeight="1">
      <c r="A1829" s="59" t="s">
        <v>5481</v>
      </c>
      <c r="B1829" s="139" t="s">
        <v>5482</v>
      </c>
      <c r="C1829" s="59">
        <v>4.4000000000000004</v>
      </c>
      <c r="D1829" s="59" t="s">
        <v>2638</v>
      </c>
      <c r="E1829" s="139" t="s">
        <v>5483</v>
      </c>
      <c r="F1829" s="59" t="s">
        <v>446</v>
      </c>
      <c r="G1829" s="139" t="s">
        <v>447</v>
      </c>
      <c r="H1829" s="59" t="s">
        <v>3336</v>
      </c>
      <c r="I1829" s="139" t="s">
        <v>3337</v>
      </c>
      <c r="J1829" s="59"/>
      <c r="K1829" s="139"/>
      <c r="L1829" s="59"/>
      <c r="M1829" s="59"/>
    </row>
    <row r="1830" spans="1:13" s="146" customFormat="1" ht="11.25" customHeight="1">
      <c r="A1830" s="59" t="s">
        <v>4878</v>
      </c>
      <c r="B1830" s="139" t="s">
        <v>4879</v>
      </c>
      <c r="C1830" s="59"/>
      <c r="D1830" s="59" t="s">
        <v>5028</v>
      </c>
      <c r="E1830" s="139" t="s">
        <v>5029</v>
      </c>
      <c r="F1830" s="59"/>
      <c r="G1830" s="139"/>
      <c r="H1830" s="59"/>
      <c r="I1830" s="139"/>
      <c r="J1830" s="59"/>
      <c r="K1830" s="139"/>
      <c r="L1830" s="59"/>
      <c r="M1830" s="59"/>
    </row>
    <row r="1831" spans="1:13" s="146" customFormat="1" ht="11.25" customHeight="1">
      <c r="A1831" s="59" t="s">
        <v>5484</v>
      </c>
      <c r="B1831" s="139" t="s">
        <v>5485</v>
      </c>
      <c r="C1831" s="59">
        <v>12.1</v>
      </c>
      <c r="D1831" s="59" t="s">
        <v>717</v>
      </c>
      <c r="E1831" s="139" t="s">
        <v>718</v>
      </c>
      <c r="F1831" s="59" t="s">
        <v>715</v>
      </c>
      <c r="G1831" s="139" t="s">
        <v>716</v>
      </c>
      <c r="H1831" s="59" t="s">
        <v>2089</v>
      </c>
      <c r="I1831" s="139" t="s">
        <v>5486</v>
      </c>
      <c r="J1831" s="59" t="s">
        <v>5487</v>
      </c>
      <c r="K1831" s="139" t="s">
        <v>5488</v>
      </c>
      <c r="L1831" s="59"/>
      <c r="M1831" s="59"/>
    </row>
    <row r="1832" spans="1:13" s="146" customFormat="1" ht="11.25" customHeight="1">
      <c r="A1832" s="138" t="s">
        <v>2488</v>
      </c>
      <c r="B1832" s="138" t="s">
        <v>2489</v>
      </c>
      <c r="C1832" s="142">
        <v>11.8</v>
      </c>
      <c r="D1832" s="138" t="s">
        <v>5489</v>
      </c>
      <c r="E1832" s="138" t="s">
        <v>5490</v>
      </c>
      <c r="F1832" s="138" t="s">
        <v>446</v>
      </c>
      <c r="G1832" s="138" t="s">
        <v>447</v>
      </c>
      <c r="H1832" s="138" t="s">
        <v>1086</v>
      </c>
      <c r="I1832" s="138" t="s">
        <v>1087</v>
      </c>
      <c r="J1832" s="141" t="s">
        <v>4599</v>
      </c>
      <c r="K1832" s="138" t="s">
        <v>5491</v>
      </c>
      <c r="L1832" s="138"/>
      <c r="M1832" s="138" t="s">
        <v>5492</v>
      </c>
    </row>
    <row r="1833" spans="1:13" s="146" customFormat="1" ht="11.25" customHeight="1">
      <c r="A1833" s="138" t="s">
        <v>5493</v>
      </c>
      <c r="B1833" s="138" t="s">
        <v>5494</v>
      </c>
      <c r="C1833" s="142"/>
      <c r="D1833" s="138" t="s">
        <v>1377</v>
      </c>
      <c r="E1833" s="138" t="s">
        <v>2025</v>
      </c>
      <c r="F1833" s="138" t="s">
        <v>786</v>
      </c>
      <c r="G1833" s="138" t="s">
        <v>1149</v>
      </c>
      <c r="H1833" s="138" t="s">
        <v>288</v>
      </c>
      <c r="I1833" s="138" t="s">
        <v>289</v>
      </c>
      <c r="J1833" s="138" t="s">
        <v>397</v>
      </c>
      <c r="K1833" s="138" t="s">
        <v>398</v>
      </c>
      <c r="L1833" s="138"/>
      <c r="M1833" s="142"/>
    </row>
    <row r="1834" spans="1:13" s="146" customFormat="1" ht="11.25" customHeight="1">
      <c r="A1834" s="59" t="s">
        <v>5495</v>
      </c>
      <c r="B1834" s="139" t="s">
        <v>5496</v>
      </c>
      <c r="C1834" s="59">
        <v>20.7</v>
      </c>
      <c r="D1834" s="59" t="s">
        <v>1137</v>
      </c>
      <c r="E1834" s="139" t="s">
        <v>1138</v>
      </c>
      <c r="F1834" s="59" t="s">
        <v>715</v>
      </c>
      <c r="G1834" s="139" t="s">
        <v>716</v>
      </c>
      <c r="H1834" s="59" t="s">
        <v>717</v>
      </c>
      <c r="I1834" s="139" t="s">
        <v>718</v>
      </c>
      <c r="J1834" s="59" t="s">
        <v>715</v>
      </c>
      <c r="K1834" s="139" t="s">
        <v>716</v>
      </c>
      <c r="L1834" s="59" t="s">
        <v>2205</v>
      </c>
      <c r="M1834" s="59" t="s">
        <v>896</v>
      </c>
    </row>
    <row r="1835" spans="1:13" s="146" customFormat="1" ht="11.25" customHeight="1">
      <c r="A1835" s="59" t="s">
        <v>574</v>
      </c>
      <c r="B1835" s="139" t="s">
        <v>575</v>
      </c>
      <c r="C1835" s="59"/>
      <c r="D1835" s="59" t="s">
        <v>1967</v>
      </c>
      <c r="E1835" s="139" t="s">
        <v>1968</v>
      </c>
      <c r="F1835" s="59" t="s">
        <v>924</v>
      </c>
      <c r="G1835" s="139" t="s">
        <v>932</v>
      </c>
      <c r="H1835" s="59" t="s">
        <v>1040</v>
      </c>
      <c r="I1835" s="139" t="s">
        <v>1041</v>
      </c>
      <c r="J1835" s="59" t="s">
        <v>3314</v>
      </c>
      <c r="K1835" s="139" t="s">
        <v>3315</v>
      </c>
      <c r="L1835" s="59"/>
      <c r="M1835" s="59"/>
    </row>
    <row r="1836" spans="1:13" s="146" customFormat="1" ht="11.25" customHeight="1">
      <c r="A1836" s="59" t="s">
        <v>3068</v>
      </c>
      <c r="B1836" s="139" t="s">
        <v>5497</v>
      </c>
      <c r="C1836" s="59">
        <v>13.9</v>
      </c>
      <c r="D1836" s="59" t="s">
        <v>1947</v>
      </c>
      <c r="E1836" s="139" t="s">
        <v>1948</v>
      </c>
      <c r="F1836" s="59" t="s">
        <v>1078</v>
      </c>
      <c r="G1836" s="139" t="s">
        <v>1079</v>
      </c>
      <c r="H1836" s="59" t="s">
        <v>1926</v>
      </c>
      <c r="I1836" s="139" t="s">
        <v>1952</v>
      </c>
      <c r="J1836" s="59" t="s">
        <v>443</v>
      </c>
      <c r="K1836" s="139" t="s">
        <v>634</v>
      </c>
      <c r="L1836" s="59"/>
      <c r="M1836" s="59"/>
    </row>
    <row r="1837" spans="1:13" s="146" customFormat="1" ht="11.25" customHeight="1">
      <c r="A1837" s="59" t="s">
        <v>5498</v>
      </c>
      <c r="B1837" s="139" t="s">
        <v>5499</v>
      </c>
      <c r="C1837" s="59">
        <v>16</v>
      </c>
      <c r="D1837" s="59" t="s">
        <v>1947</v>
      </c>
      <c r="E1837" s="139" t="s">
        <v>1948</v>
      </c>
      <c r="F1837" s="59" t="s">
        <v>717</v>
      </c>
      <c r="G1837" s="139" t="s">
        <v>2174</v>
      </c>
      <c r="H1837" s="59" t="s">
        <v>715</v>
      </c>
      <c r="I1837" s="139" t="s">
        <v>716</v>
      </c>
      <c r="J1837" s="59" t="s">
        <v>717</v>
      </c>
      <c r="K1837" s="139" t="s">
        <v>718</v>
      </c>
      <c r="L1837" s="59" t="s">
        <v>1926</v>
      </c>
      <c r="M1837" s="59" t="s">
        <v>498</v>
      </c>
    </row>
    <row r="1838" spans="1:13" s="146" customFormat="1" ht="11.25" customHeight="1">
      <c r="A1838" s="59" t="s">
        <v>5500</v>
      </c>
      <c r="B1838" s="59" t="s">
        <v>5501</v>
      </c>
      <c r="C1838" s="59">
        <v>9.5</v>
      </c>
      <c r="D1838" s="59" t="s">
        <v>5502</v>
      </c>
      <c r="E1838" s="59" t="s">
        <v>5503</v>
      </c>
      <c r="F1838" s="59" t="s">
        <v>715</v>
      </c>
      <c r="G1838" s="59" t="s">
        <v>716</v>
      </c>
      <c r="H1838" s="59" t="s">
        <v>717</v>
      </c>
      <c r="I1838" s="59" t="s">
        <v>2174</v>
      </c>
      <c r="J1838" s="59" t="s">
        <v>715</v>
      </c>
      <c r="K1838" s="59" t="s">
        <v>716</v>
      </c>
      <c r="L1838" s="59" t="s">
        <v>2205</v>
      </c>
      <c r="M1838" s="59" t="s">
        <v>4667</v>
      </c>
    </row>
    <row r="1839" spans="1:13" s="146" customFormat="1" ht="11.25" customHeight="1">
      <c r="A1839" s="59" t="s">
        <v>5504</v>
      </c>
      <c r="B1839" s="139" t="s">
        <v>5505</v>
      </c>
      <c r="C1839" s="59">
        <v>0</v>
      </c>
      <c r="D1839" s="59" t="s">
        <v>443</v>
      </c>
      <c r="E1839" s="139" t="s">
        <v>634</v>
      </c>
      <c r="F1839" s="59" t="s">
        <v>478</v>
      </c>
      <c r="G1839" s="139" t="s">
        <v>479</v>
      </c>
      <c r="H1839" s="59" t="s">
        <v>441</v>
      </c>
      <c r="I1839" s="139" t="s">
        <v>2913</v>
      </c>
      <c r="J1839" s="59"/>
      <c r="K1839" s="139" t="s">
        <v>5506</v>
      </c>
      <c r="L1839" s="59"/>
      <c r="M1839" s="59" t="s">
        <v>498</v>
      </c>
    </row>
    <row r="1840" spans="1:13" s="146" customFormat="1" ht="11.25" customHeight="1">
      <c r="A1840" s="59" t="s">
        <v>5507</v>
      </c>
      <c r="B1840" s="59" t="s">
        <v>5508</v>
      </c>
      <c r="C1840" s="59">
        <v>9.57</v>
      </c>
      <c r="D1840" s="59" t="s">
        <v>1137</v>
      </c>
      <c r="E1840" s="59" t="s">
        <v>1138</v>
      </c>
      <c r="F1840" s="59" t="s">
        <v>715</v>
      </c>
      <c r="G1840" s="59" t="s">
        <v>716</v>
      </c>
      <c r="H1840" s="59" t="s">
        <v>717</v>
      </c>
      <c r="I1840" s="59" t="s">
        <v>718</v>
      </c>
      <c r="J1840" s="59" t="s">
        <v>1876</v>
      </c>
      <c r="K1840" s="59" t="s">
        <v>1877</v>
      </c>
      <c r="L1840" s="59"/>
      <c r="M1840" s="59"/>
    </row>
    <row r="1841" spans="1:13" s="290" customFormat="1" ht="11.25" customHeight="1">
      <c r="A1841" s="59" t="s">
        <v>5509</v>
      </c>
      <c r="B1841" s="139" t="s">
        <v>5510</v>
      </c>
      <c r="C1841" s="59">
        <v>0.2</v>
      </c>
      <c r="D1841" s="59" t="s">
        <v>2101</v>
      </c>
      <c r="E1841" s="139" t="s">
        <v>2102</v>
      </c>
      <c r="F1841" s="59" t="s">
        <v>721</v>
      </c>
      <c r="G1841" s="139" t="s">
        <v>722</v>
      </c>
      <c r="H1841" s="59" t="s">
        <v>1133</v>
      </c>
      <c r="I1841" s="139" t="s">
        <v>4014</v>
      </c>
      <c r="J1841" s="59" t="s">
        <v>827</v>
      </c>
      <c r="K1841" s="139" t="s">
        <v>828</v>
      </c>
      <c r="L1841" s="59"/>
      <c r="M1841" s="59"/>
    </row>
    <row r="1842" spans="1:13" s="146" customFormat="1" ht="11.25" customHeight="1">
      <c r="A1842" s="59" t="s">
        <v>5511</v>
      </c>
      <c r="B1842" s="59" t="s">
        <v>5512</v>
      </c>
      <c r="C1842" s="59"/>
      <c r="D1842" s="59" t="s">
        <v>2091</v>
      </c>
      <c r="E1842" s="59" t="s">
        <v>2092</v>
      </c>
      <c r="F1842" s="59" t="s">
        <v>1926</v>
      </c>
      <c r="G1842" s="59" t="s">
        <v>1952</v>
      </c>
      <c r="H1842" s="59"/>
      <c r="I1842" s="59"/>
      <c r="J1842" s="59"/>
      <c r="K1842" s="59"/>
      <c r="L1842" s="59"/>
      <c r="M1842" s="59"/>
    </row>
    <row r="1843" spans="1:13" s="146" customFormat="1" ht="11.25" customHeight="1">
      <c r="A1843" s="264" t="s">
        <v>5513</v>
      </c>
      <c r="B1843" s="265" t="s">
        <v>5514</v>
      </c>
      <c r="C1843" s="267"/>
      <c r="D1843" s="265" t="s">
        <v>1192</v>
      </c>
      <c r="E1843" s="265" t="s">
        <v>1695</v>
      </c>
      <c r="F1843" s="265" t="s">
        <v>286</v>
      </c>
      <c r="G1843" s="265" t="s">
        <v>287</v>
      </c>
      <c r="H1843" s="265" t="s">
        <v>378</v>
      </c>
      <c r="I1843" s="265" t="s">
        <v>379</v>
      </c>
      <c r="J1843" s="264" t="s">
        <v>5515</v>
      </c>
      <c r="K1843" s="264"/>
      <c r="L1843" s="264"/>
      <c r="M1843" s="264" t="s">
        <v>2504</v>
      </c>
    </row>
    <row r="1844" spans="1:13" s="403" customFormat="1" ht="11.25" customHeight="1">
      <c r="A1844" s="138" t="s">
        <v>5516</v>
      </c>
      <c r="B1844" s="141" t="s">
        <v>5517</v>
      </c>
      <c r="C1844" s="142"/>
      <c r="D1844" s="141" t="s">
        <v>1080</v>
      </c>
      <c r="E1844" s="141" t="s">
        <v>1081</v>
      </c>
      <c r="F1844" s="138"/>
      <c r="G1844" s="138"/>
      <c r="H1844" s="138"/>
      <c r="I1844" s="138"/>
      <c r="J1844" s="138"/>
      <c r="K1844" s="138"/>
      <c r="L1844" s="138"/>
      <c r="M1844" s="138"/>
    </row>
    <row r="1845" spans="1:13" s="146" customFormat="1" ht="11.25" customHeight="1">
      <c r="A1845" s="138" t="s">
        <v>5518</v>
      </c>
      <c r="B1845" s="138" t="s">
        <v>5519</v>
      </c>
      <c r="C1845" s="142"/>
      <c r="D1845" s="138" t="s">
        <v>531</v>
      </c>
      <c r="E1845" s="138" t="s">
        <v>532</v>
      </c>
      <c r="F1845" s="138" t="s">
        <v>397</v>
      </c>
      <c r="G1845" s="138" t="s">
        <v>549</v>
      </c>
      <c r="H1845" s="138" t="s">
        <v>288</v>
      </c>
      <c r="I1845" s="138" t="s">
        <v>289</v>
      </c>
      <c r="J1845" s="141" t="s">
        <v>2975</v>
      </c>
      <c r="K1845" s="141" t="s">
        <v>2976</v>
      </c>
      <c r="L1845" s="138"/>
      <c r="M1845" s="142"/>
    </row>
    <row r="1846" spans="1:13" s="146" customFormat="1" ht="11.25" customHeight="1">
      <c r="A1846" s="59" t="s">
        <v>2560</v>
      </c>
      <c r="B1846" s="139" t="s">
        <v>2561</v>
      </c>
      <c r="C1846" s="59">
        <v>0.59</v>
      </c>
      <c r="D1846" s="59" t="s">
        <v>547</v>
      </c>
      <c r="E1846" s="139" t="s">
        <v>548</v>
      </c>
      <c r="F1846" s="59" t="s">
        <v>1742</v>
      </c>
      <c r="G1846" s="139" t="s">
        <v>1743</v>
      </c>
      <c r="H1846" s="59" t="s">
        <v>1752</v>
      </c>
      <c r="I1846" s="139" t="s">
        <v>506</v>
      </c>
      <c r="J1846" s="59" t="s">
        <v>5520</v>
      </c>
      <c r="K1846" s="139" t="s">
        <v>5521</v>
      </c>
      <c r="L1846" s="59" t="s">
        <v>3126</v>
      </c>
      <c r="M1846" s="59"/>
    </row>
    <row r="1847" spans="1:13" s="146" customFormat="1" ht="11.25" customHeight="1">
      <c r="A1847" s="59" t="s">
        <v>2364</v>
      </c>
      <c r="B1847" s="139" t="s">
        <v>2724</v>
      </c>
      <c r="C1847" s="59"/>
      <c r="D1847" s="59" t="s">
        <v>2795</v>
      </c>
      <c r="E1847" s="139" t="s">
        <v>3423</v>
      </c>
      <c r="F1847" s="59" t="s">
        <v>691</v>
      </c>
      <c r="G1847" s="139"/>
      <c r="H1847" s="59"/>
      <c r="I1847" s="139"/>
      <c r="J1847" s="59"/>
      <c r="K1847" s="139"/>
      <c r="L1847" s="59"/>
      <c r="M1847" s="59"/>
    </row>
    <row r="1848" spans="1:13" s="146" customFormat="1" ht="11.25" customHeight="1">
      <c r="A1848" s="264" t="s">
        <v>2962</v>
      </c>
      <c r="B1848" s="265" t="s">
        <v>2963</v>
      </c>
      <c r="C1848" s="267"/>
      <c r="D1848" s="265" t="s">
        <v>1442</v>
      </c>
      <c r="E1848" s="265" t="s">
        <v>1443</v>
      </c>
      <c r="F1848" s="265" t="s">
        <v>3239</v>
      </c>
      <c r="G1848" s="265" t="s">
        <v>3084</v>
      </c>
      <c r="H1848" s="267"/>
      <c r="I1848" s="267"/>
      <c r="J1848" s="267"/>
      <c r="K1848" s="267"/>
      <c r="L1848" s="267"/>
      <c r="M1848" s="265" t="s">
        <v>865</v>
      </c>
    </row>
    <row r="1849" spans="1:13" s="146" customFormat="1" ht="11.25" customHeight="1">
      <c r="A1849" s="138" t="s">
        <v>2824</v>
      </c>
      <c r="B1849" s="138" t="s">
        <v>2825</v>
      </c>
      <c r="C1849" s="142"/>
      <c r="D1849" s="141" t="s">
        <v>3410</v>
      </c>
      <c r="E1849" s="141" t="s">
        <v>3895</v>
      </c>
      <c r="F1849" s="141"/>
      <c r="G1849" s="141"/>
      <c r="H1849" s="142"/>
      <c r="I1849" s="142"/>
      <c r="J1849" s="142"/>
      <c r="K1849" s="142"/>
      <c r="L1849" s="142"/>
      <c r="M1849" s="142"/>
    </row>
    <row r="1850" spans="1:13" s="146" customFormat="1" ht="11.25" customHeight="1">
      <c r="A1850" s="59" t="s">
        <v>5522</v>
      </c>
      <c r="B1850" s="59" t="s">
        <v>5523</v>
      </c>
      <c r="C1850" s="59"/>
      <c r="D1850" s="59" t="s">
        <v>17</v>
      </c>
      <c r="E1850" s="59" t="s">
        <v>285</v>
      </c>
      <c r="F1850" s="59" t="s">
        <v>483</v>
      </c>
      <c r="G1850" s="59" t="s">
        <v>484</v>
      </c>
      <c r="H1850" s="59" t="s">
        <v>680</v>
      </c>
      <c r="I1850" s="59" t="s">
        <v>846</v>
      </c>
      <c r="J1850" s="59" t="s">
        <v>478</v>
      </c>
      <c r="K1850" s="59" t="s">
        <v>479</v>
      </c>
      <c r="L1850" s="59" t="s">
        <v>441</v>
      </c>
      <c r="M1850" s="59" t="s">
        <v>555</v>
      </c>
    </row>
    <row r="1851" spans="1:13" s="146" customFormat="1" ht="11.25" customHeight="1">
      <c r="A1851" s="59" t="s">
        <v>5313</v>
      </c>
      <c r="B1851" s="139" t="s">
        <v>5524</v>
      </c>
      <c r="C1851" s="59"/>
      <c r="D1851" s="59" t="s">
        <v>790</v>
      </c>
      <c r="E1851" s="139" t="s">
        <v>1955</v>
      </c>
      <c r="F1851" s="59" t="s">
        <v>1721</v>
      </c>
      <c r="G1851" s="139" t="s">
        <v>1722</v>
      </c>
      <c r="H1851" s="59" t="s">
        <v>691</v>
      </c>
      <c r="I1851" s="139"/>
      <c r="J1851" s="59"/>
      <c r="K1851" s="139"/>
      <c r="L1851" s="59"/>
      <c r="M1851" s="59"/>
    </row>
    <row r="1852" spans="1:13" s="146" customFormat="1" ht="11.25" customHeight="1">
      <c r="A1852" s="59" t="s">
        <v>5525</v>
      </c>
      <c r="B1852" s="59" t="s">
        <v>5526</v>
      </c>
      <c r="C1852" s="59">
        <v>1.02</v>
      </c>
      <c r="D1852" s="59" t="s">
        <v>276</v>
      </c>
      <c r="E1852" s="59" t="s">
        <v>277</v>
      </c>
      <c r="F1852" s="59" t="s">
        <v>719</v>
      </c>
      <c r="G1852" s="59" t="s">
        <v>720</v>
      </c>
      <c r="H1852" s="59" t="s">
        <v>378</v>
      </c>
      <c r="I1852" s="59" t="s">
        <v>379</v>
      </c>
      <c r="J1852" s="59" t="s">
        <v>680</v>
      </c>
      <c r="K1852" s="59" t="s">
        <v>2359</v>
      </c>
      <c r="L1852" s="59" t="s">
        <v>441</v>
      </c>
      <c r="M1852" s="59" t="s">
        <v>3469</v>
      </c>
    </row>
    <row r="1853" spans="1:13" s="146" customFormat="1" ht="11.25" customHeight="1">
      <c r="A1853" s="59" t="s">
        <v>2785</v>
      </c>
      <c r="B1853" s="59" t="s">
        <v>5217</v>
      </c>
      <c r="C1853" s="59"/>
      <c r="D1853" s="59" t="s">
        <v>756</v>
      </c>
      <c r="E1853" s="59" t="s">
        <v>757</v>
      </c>
      <c r="F1853" s="59" t="s">
        <v>658</v>
      </c>
      <c r="G1853" s="59" t="s">
        <v>659</v>
      </c>
      <c r="H1853" s="59"/>
      <c r="I1853" s="59"/>
      <c r="J1853" s="59" t="s">
        <v>658</v>
      </c>
      <c r="K1853" s="59" t="s">
        <v>659</v>
      </c>
      <c r="L1853" s="59"/>
      <c r="M1853" s="59"/>
    </row>
    <row r="1854" spans="1:13" s="146" customFormat="1" ht="11.25" customHeight="1">
      <c r="A1854" s="264" t="s">
        <v>5431</v>
      </c>
      <c r="B1854" s="265" t="s">
        <v>5527</v>
      </c>
      <c r="C1854" s="267"/>
      <c r="D1854" s="268" t="s">
        <v>206</v>
      </c>
      <c r="E1854" s="267" t="s">
        <v>298</v>
      </c>
      <c r="F1854" s="265" t="s">
        <v>478</v>
      </c>
      <c r="G1854" s="265" t="s">
        <v>479</v>
      </c>
      <c r="H1854" s="265" t="s">
        <v>5528</v>
      </c>
      <c r="I1854" s="265" t="s">
        <v>5529</v>
      </c>
      <c r="J1854" s="265" t="s">
        <v>5530</v>
      </c>
      <c r="K1854" s="265" t="s">
        <v>5531</v>
      </c>
      <c r="L1854" s="265"/>
      <c r="M1854" s="265" t="s">
        <v>1527</v>
      </c>
    </row>
    <row r="1855" spans="1:13" s="146" customFormat="1" ht="11.25" customHeight="1">
      <c r="A1855" s="59" t="s">
        <v>5351</v>
      </c>
      <c r="B1855" s="139" t="s">
        <v>5352</v>
      </c>
      <c r="C1855" s="59">
        <v>10.199999999999999</v>
      </c>
      <c r="D1855" s="59" t="s">
        <v>206</v>
      </c>
      <c r="E1855" s="139" t="s">
        <v>298</v>
      </c>
      <c r="F1855" s="59" t="s">
        <v>485</v>
      </c>
      <c r="G1855" s="139" t="s">
        <v>5532</v>
      </c>
      <c r="H1855" s="59" t="s">
        <v>1100</v>
      </c>
      <c r="I1855" s="139" t="s">
        <v>5533</v>
      </c>
      <c r="J1855" s="59" t="s">
        <v>3809</v>
      </c>
      <c r="K1855" s="139" t="s">
        <v>5534</v>
      </c>
      <c r="L1855" s="59"/>
      <c r="M1855" s="59"/>
    </row>
    <row r="1856" spans="1:13" s="146" customFormat="1" ht="11.25" customHeight="1">
      <c r="A1856" s="138" t="s">
        <v>5535</v>
      </c>
      <c r="B1856" s="138" t="s">
        <v>5536</v>
      </c>
      <c r="C1856" s="142"/>
      <c r="D1856" s="141" t="s">
        <v>1166</v>
      </c>
      <c r="E1856" s="138" t="s">
        <v>1636</v>
      </c>
      <c r="F1856" s="141" t="s">
        <v>4417</v>
      </c>
      <c r="G1856" s="141" t="s">
        <v>4418</v>
      </c>
      <c r="H1856" s="138" t="s">
        <v>362</v>
      </c>
      <c r="I1856" s="138" t="s">
        <v>363</v>
      </c>
      <c r="J1856" s="138" t="s">
        <v>4307</v>
      </c>
      <c r="K1856" s="138" t="s">
        <v>4308</v>
      </c>
      <c r="L1856" s="138"/>
      <c r="M1856" s="138"/>
    </row>
    <row r="1857" spans="1:13" s="146" customFormat="1" ht="11.25" customHeight="1">
      <c r="A1857" s="264" t="s">
        <v>5537</v>
      </c>
      <c r="B1857" s="265" t="s">
        <v>5538</v>
      </c>
      <c r="C1857" s="267"/>
      <c r="D1857" s="264" t="s">
        <v>545</v>
      </c>
      <c r="E1857" s="264" t="s">
        <v>1194</v>
      </c>
      <c r="F1857" s="265" t="s">
        <v>1525</v>
      </c>
      <c r="G1857" s="265" t="s">
        <v>1526</v>
      </c>
      <c r="H1857" s="265" t="s">
        <v>17</v>
      </c>
      <c r="I1857" s="265" t="s">
        <v>1195</v>
      </c>
      <c r="J1857" s="265" t="s">
        <v>286</v>
      </c>
      <c r="K1857" s="265" t="s">
        <v>287</v>
      </c>
      <c r="L1857" s="265"/>
      <c r="M1857" s="265" t="s">
        <v>2905</v>
      </c>
    </row>
    <row r="1858" spans="1:13" s="456" customFormat="1" ht="11.25" customHeight="1">
      <c r="A1858" s="264" t="s">
        <v>5539</v>
      </c>
      <c r="B1858" s="265" t="s">
        <v>5540</v>
      </c>
      <c r="C1858" s="267">
        <v>15</v>
      </c>
      <c r="D1858" s="265" t="s">
        <v>15</v>
      </c>
      <c r="E1858" s="265" t="s">
        <v>3143</v>
      </c>
      <c r="F1858" s="265" t="s">
        <v>860</v>
      </c>
      <c r="G1858" s="265" t="s">
        <v>861</v>
      </c>
      <c r="H1858" s="265" t="s">
        <v>206</v>
      </c>
      <c r="I1858" s="265" t="s">
        <v>934</v>
      </c>
      <c r="J1858" s="265" t="s">
        <v>196</v>
      </c>
      <c r="K1858" s="265" t="s">
        <v>408</v>
      </c>
      <c r="L1858" s="265" t="s">
        <v>564</v>
      </c>
      <c r="M1858" s="265" t="s">
        <v>1643</v>
      </c>
    </row>
    <row r="1859" spans="1:13" s="146" customFormat="1" ht="11.25" customHeight="1">
      <c r="A1859" s="264" t="s">
        <v>5541</v>
      </c>
      <c r="B1859" s="264" t="s">
        <v>5542</v>
      </c>
      <c r="C1859" s="267"/>
      <c r="D1859" s="264" t="s">
        <v>17</v>
      </c>
      <c r="E1859" s="264" t="s">
        <v>1227</v>
      </c>
      <c r="F1859" s="264" t="s">
        <v>483</v>
      </c>
      <c r="G1859" s="264" t="s">
        <v>5543</v>
      </c>
      <c r="H1859" s="264" t="s">
        <v>680</v>
      </c>
      <c r="I1859" s="264" t="s">
        <v>681</v>
      </c>
      <c r="J1859" s="265" t="s">
        <v>5544</v>
      </c>
      <c r="K1859" s="265" t="s">
        <v>479</v>
      </c>
      <c r="L1859" s="265"/>
      <c r="M1859" s="265" t="s">
        <v>2905</v>
      </c>
    </row>
    <row r="1860" spans="1:13" s="146" customFormat="1" ht="11.25" customHeight="1">
      <c r="A1860" s="264" t="s">
        <v>5545</v>
      </c>
      <c r="B1860" s="265" t="s">
        <v>5546</v>
      </c>
      <c r="C1860" s="267"/>
      <c r="D1860" s="265" t="s">
        <v>483</v>
      </c>
      <c r="E1860" s="265" t="s">
        <v>484</v>
      </c>
      <c r="F1860" s="265" t="s">
        <v>17</v>
      </c>
      <c r="G1860" s="265" t="s">
        <v>275</v>
      </c>
      <c r="H1860" s="265" t="s">
        <v>531</v>
      </c>
      <c r="I1860" s="265" t="s">
        <v>532</v>
      </c>
      <c r="J1860" s="265" t="s">
        <v>790</v>
      </c>
      <c r="K1860" s="265" t="s">
        <v>1955</v>
      </c>
      <c r="L1860" s="265"/>
      <c r="M1860" s="265" t="s">
        <v>2414</v>
      </c>
    </row>
    <row r="1861" spans="1:13" s="146" customFormat="1" ht="11.25" customHeight="1">
      <c r="A1861" s="264" t="s">
        <v>5547</v>
      </c>
      <c r="B1861" s="265" t="s">
        <v>5548</v>
      </c>
      <c r="C1861" s="267">
        <v>6.9</v>
      </c>
      <c r="D1861" s="265" t="s">
        <v>15</v>
      </c>
      <c r="E1861" s="265" t="s">
        <v>3143</v>
      </c>
      <c r="F1861" s="265" t="s">
        <v>17</v>
      </c>
      <c r="G1861" s="265" t="s">
        <v>275</v>
      </c>
      <c r="H1861" s="265" t="s">
        <v>852</v>
      </c>
      <c r="I1861" s="265" t="s">
        <v>853</v>
      </c>
      <c r="J1861" s="265" t="s">
        <v>19</v>
      </c>
      <c r="K1861" s="265" t="s">
        <v>302</v>
      </c>
      <c r="L1861" s="265"/>
      <c r="M1861" s="265" t="s">
        <v>5549</v>
      </c>
    </row>
    <row r="1862" spans="1:13" s="146" customFormat="1" ht="11.25" customHeight="1">
      <c r="A1862" s="138" t="s">
        <v>5550</v>
      </c>
      <c r="B1862" s="138" t="s">
        <v>5551</v>
      </c>
      <c r="C1862" s="142"/>
      <c r="D1862" s="138" t="s">
        <v>1629</v>
      </c>
      <c r="E1862" s="138" t="s">
        <v>5552</v>
      </c>
      <c r="F1862" s="138" t="s">
        <v>1721</v>
      </c>
      <c r="G1862" s="138" t="s">
        <v>1722</v>
      </c>
      <c r="H1862" s="141" t="s">
        <v>2038</v>
      </c>
      <c r="I1862" s="141" t="s">
        <v>2039</v>
      </c>
      <c r="J1862" s="138" t="s">
        <v>3679</v>
      </c>
      <c r="K1862" s="138" t="s">
        <v>3680</v>
      </c>
      <c r="L1862" s="138"/>
      <c r="M1862" s="142"/>
    </row>
    <row r="1863" spans="1:13" s="146" customFormat="1" ht="11.25" customHeight="1">
      <c r="A1863" s="138" t="s">
        <v>5553</v>
      </c>
      <c r="B1863" s="138" t="s">
        <v>5554</v>
      </c>
      <c r="C1863" s="142"/>
      <c r="D1863" s="138" t="s">
        <v>483</v>
      </c>
      <c r="E1863" s="138" t="s">
        <v>484</v>
      </c>
      <c r="F1863" s="138" t="s">
        <v>736</v>
      </c>
      <c r="G1863" s="138" t="s">
        <v>785</v>
      </c>
      <c r="H1863" s="138" t="s">
        <v>576</v>
      </c>
      <c r="I1863" s="138" t="s">
        <v>664</v>
      </c>
      <c r="J1863" s="138" t="s">
        <v>5555</v>
      </c>
      <c r="K1863" s="138" t="s">
        <v>5556</v>
      </c>
      <c r="L1863" s="138"/>
      <c r="M1863" s="138" t="s">
        <v>5557</v>
      </c>
    </row>
    <row r="1864" spans="1:13" s="146" customFormat="1" ht="11.25" customHeight="1">
      <c r="A1864" s="264" t="s">
        <v>5558</v>
      </c>
      <c r="B1864" s="265" t="s">
        <v>5559</v>
      </c>
      <c r="C1864" s="267"/>
      <c r="D1864" s="265" t="s">
        <v>16</v>
      </c>
      <c r="E1864" s="265" t="s">
        <v>311</v>
      </c>
      <c r="F1864" s="265" t="s">
        <v>17</v>
      </c>
      <c r="G1864" s="265" t="s">
        <v>275</v>
      </c>
      <c r="H1864" s="265" t="s">
        <v>810</v>
      </c>
      <c r="I1864" s="265" t="s">
        <v>1270</v>
      </c>
      <c r="J1864" s="265" t="s">
        <v>378</v>
      </c>
      <c r="K1864" s="265" t="s">
        <v>1020</v>
      </c>
      <c r="L1864" s="265"/>
      <c r="M1864" s="265" t="s">
        <v>1546</v>
      </c>
    </row>
    <row r="1865" spans="1:13" s="146" customFormat="1" ht="11.25" customHeight="1">
      <c r="A1865" s="138" t="s">
        <v>5560</v>
      </c>
      <c r="B1865" s="138" t="s">
        <v>5561</v>
      </c>
      <c r="C1865" s="142"/>
      <c r="D1865" s="138" t="s">
        <v>786</v>
      </c>
      <c r="E1865" s="138" t="s">
        <v>1149</v>
      </c>
      <c r="F1865" s="138" t="s">
        <v>206</v>
      </c>
      <c r="G1865" s="138" t="s">
        <v>407</v>
      </c>
      <c r="H1865" s="138" t="s">
        <v>196</v>
      </c>
      <c r="I1865" s="138" t="s">
        <v>408</v>
      </c>
      <c r="J1865" s="138" t="s">
        <v>409</v>
      </c>
      <c r="K1865" s="138" t="s">
        <v>410</v>
      </c>
      <c r="L1865" s="138"/>
      <c r="M1865" s="138"/>
    </row>
    <row r="1866" spans="1:13" s="146" customFormat="1" ht="11.25" customHeight="1">
      <c r="A1866" s="59" t="s">
        <v>2795</v>
      </c>
      <c r="B1866" s="139" t="s">
        <v>3423</v>
      </c>
      <c r="C1866" s="59">
        <v>0</v>
      </c>
      <c r="D1866" s="59" t="s">
        <v>774</v>
      </c>
      <c r="E1866" s="139" t="s">
        <v>5406</v>
      </c>
      <c r="F1866" s="59" t="s">
        <v>2544</v>
      </c>
      <c r="G1866" s="139" t="s">
        <v>2545</v>
      </c>
      <c r="H1866" s="59"/>
      <c r="I1866" s="139"/>
      <c r="J1866" s="59"/>
      <c r="K1866" s="139"/>
      <c r="L1866" s="59"/>
      <c r="M1866" s="59"/>
    </row>
    <row r="1867" spans="1:13" s="146" customFormat="1" ht="11.25" customHeight="1">
      <c r="A1867" s="59" t="s">
        <v>18</v>
      </c>
      <c r="B1867" s="139" t="s">
        <v>854</v>
      </c>
      <c r="C1867" s="59">
        <v>0</v>
      </c>
      <c r="D1867" s="59" t="s">
        <v>443</v>
      </c>
      <c r="E1867" s="139" t="s">
        <v>634</v>
      </c>
      <c r="F1867" s="59" t="s">
        <v>1088</v>
      </c>
      <c r="G1867" s="139" t="s">
        <v>1089</v>
      </c>
      <c r="H1867" s="59" t="s">
        <v>2192</v>
      </c>
      <c r="I1867" s="139" t="s">
        <v>2766</v>
      </c>
      <c r="J1867" s="59" t="s">
        <v>556</v>
      </c>
      <c r="K1867" s="139" t="s">
        <v>557</v>
      </c>
      <c r="L1867" s="59" t="s">
        <v>3520</v>
      </c>
      <c r="M1867" s="59"/>
    </row>
    <row r="1868" spans="1:13" s="146" customFormat="1" ht="11.25" customHeight="1">
      <c r="A1868" s="59" t="s">
        <v>5562</v>
      </c>
      <c r="B1868" s="139" t="s">
        <v>5563</v>
      </c>
      <c r="C1868" s="59">
        <v>1.66</v>
      </c>
      <c r="D1868" s="59" t="s">
        <v>547</v>
      </c>
      <c r="E1868" s="139" t="s">
        <v>548</v>
      </c>
      <c r="F1868" s="59" t="s">
        <v>483</v>
      </c>
      <c r="G1868" s="139" t="s">
        <v>484</v>
      </c>
      <c r="H1868" s="59" t="s">
        <v>286</v>
      </c>
      <c r="I1868" s="139" t="s">
        <v>287</v>
      </c>
      <c r="J1868" s="59" t="s">
        <v>478</v>
      </c>
      <c r="K1868" s="139" t="s">
        <v>479</v>
      </c>
      <c r="L1868" s="59" t="s">
        <v>658</v>
      </c>
      <c r="M1868" s="59" t="s">
        <v>896</v>
      </c>
    </row>
    <row r="1869" spans="1:13" s="146" customFormat="1" ht="11.25" customHeight="1">
      <c r="A1869" s="59" t="s">
        <v>2082</v>
      </c>
      <c r="B1869" s="59" t="s">
        <v>2083</v>
      </c>
      <c r="C1869" s="59"/>
      <c r="D1869" s="59" t="s">
        <v>1080</v>
      </c>
      <c r="E1869" s="59" t="s">
        <v>1081</v>
      </c>
      <c r="F1869" s="59" t="s">
        <v>603</v>
      </c>
      <c r="G1869" s="59" t="s">
        <v>604</v>
      </c>
      <c r="H1869" s="59"/>
      <c r="I1869" s="59"/>
      <c r="J1869" s="59"/>
      <c r="K1869" s="59"/>
      <c r="L1869" s="59"/>
      <c r="M1869" s="59"/>
    </row>
    <row r="1870" spans="1:13" s="146" customFormat="1" ht="11.25" customHeight="1">
      <c r="A1870" s="59" t="s">
        <v>4583</v>
      </c>
      <c r="B1870" s="139" t="s">
        <v>4584</v>
      </c>
      <c r="C1870" s="59"/>
      <c r="D1870" s="59">
        <v>10073</v>
      </c>
      <c r="E1870" s="139" t="s">
        <v>432</v>
      </c>
      <c r="F1870" s="59"/>
      <c r="G1870" s="139"/>
      <c r="H1870" s="59"/>
      <c r="I1870" s="139"/>
      <c r="J1870" s="59"/>
      <c r="K1870" s="139"/>
      <c r="L1870" s="59"/>
      <c r="M1870" s="59"/>
    </row>
    <row r="1871" spans="1:13" s="146" customFormat="1" ht="11.25" customHeight="1">
      <c r="A1871" s="59" t="s">
        <v>6387</v>
      </c>
      <c r="B1871" s="139" t="s">
        <v>6388</v>
      </c>
      <c r="C1871" s="59"/>
      <c r="D1871" s="59" t="s">
        <v>6389</v>
      </c>
      <c r="E1871" s="139" t="s">
        <v>6390</v>
      </c>
      <c r="F1871" s="59" t="s">
        <v>6391</v>
      </c>
      <c r="G1871" s="139" t="s">
        <v>6392</v>
      </c>
      <c r="H1871" s="59" t="s">
        <v>6393</v>
      </c>
      <c r="I1871" s="139" t="s">
        <v>6394</v>
      </c>
      <c r="J1871" s="59" t="s">
        <v>6395</v>
      </c>
      <c r="K1871" s="139" t="s">
        <v>6396</v>
      </c>
      <c r="L1871" s="59" t="s">
        <v>6397</v>
      </c>
      <c r="M1871" s="59"/>
    </row>
    <row r="1872" spans="1:13" s="146" customFormat="1" ht="11.25" customHeight="1">
      <c r="A1872" s="415" t="s">
        <v>6519</v>
      </c>
      <c r="B1872" s="415" t="s">
        <v>6520</v>
      </c>
      <c r="C1872" s="414"/>
      <c r="D1872" s="415" t="s">
        <v>6552</v>
      </c>
      <c r="E1872" s="415" t="s">
        <v>6521</v>
      </c>
      <c r="F1872" s="415" t="s">
        <v>6576</v>
      </c>
      <c r="G1872" s="415" t="s">
        <v>980</v>
      </c>
      <c r="H1872" s="415" t="s">
        <v>6577</v>
      </c>
      <c r="I1872" s="415" t="s">
        <v>311</v>
      </c>
      <c r="J1872" s="415" t="s">
        <v>6578</v>
      </c>
      <c r="K1872" s="415" t="s">
        <v>4230</v>
      </c>
      <c r="L1872" s="265"/>
      <c r="M1872" s="624" t="s">
        <v>6522</v>
      </c>
    </row>
    <row r="1873" spans="1:13" s="146" customFormat="1" ht="11.25" customHeight="1">
      <c r="A1873" s="59" t="s">
        <v>5564</v>
      </c>
      <c r="B1873" s="59" t="s">
        <v>5565</v>
      </c>
      <c r="C1873" s="59"/>
      <c r="D1873" s="59" t="s">
        <v>2172</v>
      </c>
      <c r="E1873" s="59" t="s">
        <v>2173</v>
      </c>
      <c r="F1873" s="59" t="s">
        <v>446</v>
      </c>
      <c r="G1873" s="59" t="s">
        <v>447</v>
      </c>
      <c r="H1873" s="59" t="s">
        <v>1088</v>
      </c>
      <c r="I1873" s="59" t="s">
        <v>1089</v>
      </c>
      <c r="J1873" s="59"/>
      <c r="K1873" s="59"/>
      <c r="L1873" s="59"/>
      <c r="M1873" s="59"/>
    </row>
    <row r="1874" spans="1:13" s="333" customFormat="1" ht="11.25" customHeight="1">
      <c r="A1874" s="138" t="s">
        <v>4381</v>
      </c>
      <c r="B1874" s="138" t="s">
        <v>5566</v>
      </c>
      <c r="C1874" s="142"/>
      <c r="D1874" s="142" t="s">
        <v>631</v>
      </c>
      <c r="E1874" s="142" t="s">
        <v>632</v>
      </c>
      <c r="F1874" s="138" t="s">
        <v>5567</v>
      </c>
      <c r="G1874" s="138" t="s">
        <v>5568</v>
      </c>
      <c r="H1874" s="138" t="s">
        <v>5569</v>
      </c>
      <c r="I1874" s="138" t="s">
        <v>5570</v>
      </c>
      <c r="J1874" s="138" t="s">
        <v>18</v>
      </c>
      <c r="K1874" s="138" t="s">
        <v>5571</v>
      </c>
      <c r="L1874" s="138"/>
      <c r="M1874" s="138"/>
    </row>
    <row r="1875" spans="1:13" s="146" customFormat="1" ht="11.25" customHeight="1">
      <c r="A1875" s="138" t="s">
        <v>4853</v>
      </c>
      <c r="B1875" s="138" t="s">
        <v>5572</v>
      </c>
      <c r="C1875" s="142"/>
      <c r="D1875" s="138" t="s">
        <v>531</v>
      </c>
      <c r="E1875" s="138" t="s">
        <v>5573</v>
      </c>
      <c r="F1875" s="138" t="s">
        <v>1714</v>
      </c>
      <c r="G1875" s="138" t="s">
        <v>1715</v>
      </c>
      <c r="H1875" s="138" t="s">
        <v>1334</v>
      </c>
      <c r="I1875" s="138" t="s">
        <v>5574</v>
      </c>
      <c r="J1875" s="138" t="s">
        <v>537</v>
      </c>
      <c r="K1875" s="138" t="s">
        <v>1716</v>
      </c>
      <c r="L1875" s="138"/>
      <c r="M1875" s="142"/>
    </row>
    <row r="1876" spans="1:13" s="146" customFormat="1" ht="11.25" customHeight="1">
      <c r="A1876" s="59" t="s">
        <v>4474</v>
      </c>
      <c r="B1876" s="139" t="s">
        <v>4475</v>
      </c>
      <c r="C1876" s="59">
        <v>5.4</v>
      </c>
      <c r="D1876" s="59" t="s">
        <v>2089</v>
      </c>
      <c r="E1876" s="139" t="s">
        <v>5486</v>
      </c>
      <c r="F1876" s="59" t="s">
        <v>1926</v>
      </c>
      <c r="G1876" s="139" t="s">
        <v>1927</v>
      </c>
      <c r="H1876" s="59" t="s">
        <v>1080</v>
      </c>
      <c r="I1876" s="139" t="s">
        <v>1081</v>
      </c>
      <c r="J1876" s="59" t="s">
        <v>1446</v>
      </c>
      <c r="K1876" s="139" t="s">
        <v>1447</v>
      </c>
      <c r="L1876" s="59"/>
      <c r="M1876" s="59"/>
    </row>
    <row r="1877" spans="1:13" s="146" customFormat="1" ht="11.25" customHeight="1">
      <c r="A1877" s="59" t="s">
        <v>5575</v>
      </c>
      <c r="B1877" s="59" t="s">
        <v>5576</v>
      </c>
      <c r="C1877" s="59">
        <v>3.1</v>
      </c>
      <c r="D1877" s="59" t="s">
        <v>16</v>
      </c>
      <c r="E1877" s="59" t="s">
        <v>1667</v>
      </c>
      <c r="F1877" s="59" t="s">
        <v>17</v>
      </c>
      <c r="G1877" s="59" t="s">
        <v>1925</v>
      </c>
      <c r="H1877" s="59" t="s">
        <v>531</v>
      </c>
      <c r="I1877" s="59" t="s">
        <v>532</v>
      </c>
      <c r="J1877" s="59" t="s">
        <v>380</v>
      </c>
      <c r="K1877" s="59" t="s">
        <v>1173</v>
      </c>
      <c r="L1877" s="59"/>
      <c r="M1877" s="59" t="s">
        <v>411</v>
      </c>
    </row>
    <row r="1878" spans="1:13" s="146" customFormat="1" ht="11.25" customHeight="1">
      <c r="A1878" s="59" t="s">
        <v>5577</v>
      </c>
      <c r="B1878" s="139" t="s">
        <v>5578</v>
      </c>
      <c r="C1878" s="59">
        <v>2.2999999999999998</v>
      </c>
      <c r="D1878" s="59" t="s">
        <v>5302</v>
      </c>
      <c r="E1878" s="139" t="s">
        <v>5303</v>
      </c>
      <c r="F1878" s="59" t="s">
        <v>2357</v>
      </c>
      <c r="G1878" s="139" t="s">
        <v>3814</v>
      </c>
      <c r="H1878" s="59" t="s">
        <v>206</v>
      </c>
      <c r="I1878" s="139" t="s">
        <v>934</v>
      </c>
      <c r="J1878" s="59" t="s">
        <v>476</v>
      </c>
      <c r="K1878" s="139" t="s">
        <v>1178</v>
      </c>
      <c r="L1878" s="59" t="s">
        <v>338</v>
      </c>
      <c r="M1878" s="59" t="s">
        <v>5176</v>
      </c>
    </row>
    <row r="1879" spans="1:13" s="146" customFormat="1" ht="11.25" customHeight="1">
      <c r="A1879" s="59" t="s">
        <v>4890</v>
      </c>
      <c r="B1879" s="59" t="s">
        <v>5579</v>
      </c>
      <c r="C1879" s="59"/>
      <c r="D1879" s="59">
        <v>10066</v>
      </c>
      <c r="E1879" s="59"/>
      <c r="F1879" s="59"/>
      <c r="G1879" s="59"/>
      <c r="H1879" s="59"/>
      <c r="I1879" s="59"/>
      <c r="J1879" s="59"/>
      <c r="K1879" s="59"/>
      <c r="L1879" s="59"/>
      <c r="M1879" s="59"/>
    </row>
    <row r="1880" spans="1:13" s="146" customFormat="1" ht="11.25" customHeight="1">
      <c r="A1880" s="138" t="s">
        <v>5580</v>
      </c>
      <c r="B1880" s="138" t="s">
        <v>5581</v>
      </c>
      <c r="C1880" s="142">
        <v>9.9</v>
      </c>
      <c r="D1880" s="138" t="s">
        <v>483</v>
      </c>
      <c r="E1880" s="138" t="s">
        <v>484</v>
      </c>
      <c r="F1880" s="138" t="s">
        <v>286</v>
      </c>
      <c r="G1880" s="138" t="s">
        <v>287</v>
      </c>
      <c r="H1880" s="138" t="s">
        <v>1277</v>
      </c>
      <c r="I1880" s="138" t="s">
        <v>1278</v>
      </c>
      <c r="J1880" s="138" t="s">
        <v>2538</v>
      </c>
      <c r="K1880" s="138" t="s">
        <v>2539</v>
      </c>
      <c r="L1880" s="138"/>
      <c r="M1880" s="138" t="s">
        <v>831</v>
      </c>
    </row>
    <row r="1881" spans="1:13" s="146" customFormat="1" ht="11.25" customHeight="1">
      <c r="A1881" s="59" t="s">
        <v>5582</v>
      </c>
      <c r="B1881" s="139" t="s">
        <v>5583</v>
      </c>
      <c r="C1881" s="59"/>
      <c r="D1881" s="59" t="s">
        <v>483</v>
      </c>
      <c r="E1881" s="139" t="s">
        <v>484</v>
      </c>
      <c r="F1881" s="59" t="s">
        <v>675</v>
      </c>
      <c r="G1881" s="139" t="s">
        <v>676</v>
      </c>
      <c r="H1881" s="59" t="s">
        <v>338</v>
      </c>
      <c r="I1881" s="139" t="s">
        <v>657</v>
      </c>
      <c r="J1881" s="59" t="s">
        <v>1238</v>
      </c>
      <c r="K1881" s="139" t="s">
        <v>4361</v>
      </c>
      <c r="L1881" s="59" t="s">
        <v>708</v>
      </c>
      <c r="M1881" s="59" t="s">
        <v>1826</v>
      </c>
    </row>
    <row r="1882" spans="1:13" s="146" customFormat="1" ht="11.25" customHeight="1">
      <c r="A1882" s="59" t="s">
        <v>5584</v>
      </c>
      <c r="B1882" s="139" t="s">
        <v>5585</v>
      </c>
      <c r="C1882" s="59">
        <v>13.7</v>
      </c>
      <c r="D1882" s="59" t="s">
        <v>16</v>
      </c>
      <c r="E1882" s="139" t="s">
        <v>1667</v>
      </c>
      <c r="F1882" s="59" t="s">
        <v>378</v>
      </c>
      <c r="G1882" s="139" t="s">
        <v>379</v>
      </c>
      <c r="H1882" s="59" t="s">
        <v>715</v>
      </c>
      <c r="I1882" s="139" t="s">
        <v>716</v>
      </c>
      <c r="J1882" s="59" t="s">
        <v>717</v>
      </c>
      <c r="K1882" s="139" t="s">
        <v>718</v>
      </c>
      <c r="L1882" s="59" t="s">
        <v>448</v>
      </c>
      <c r="M1882" s="59" t="s">
        <v>2231</v>
      </c>
    </row>
    <row r="1883" spans="1:13" s="146" customFormat="1" ht="11.25" customHeight="1">
      <c r="A1883" s="59" t="s">
        <v>5586</v>
      </c>
      <c r="B1883" s="139" t="s">
        <v>5587</v>
      </c>
      <c r="C1883" s="59">
        <v>0</v>
      </c>
      <c r="D1883" s="59" t="s">
        <v>483</v>
      </c>
      <c r="E1883" s="139" t="s">
        <v>5543</v>
      </c>
      <c r="F1883" s="59" t="s">
        <v>18</v>
      </c>
      <c r="G1883" s="139" t="s">
        <v>854</v>
      </c>
      <c r="H1883" s="59" t="s">
        <v>338</v>
      </c>
      <c r="I1883" s="139" t="s">
        <v>339</v>
      </c>
      <c r="J1883" s="59" t="s">
        <v>781</v>
      </c>
      <c r="K1883" s="139" t="s">
        <v>899</v>
      </c>
      <c r="L1883" s="59"/>
      <c r="M1883" s="59"/>
    </row>
    <row r="1884" spans="1:13" s="146" customFormat="1" ht="11.25" customHeight="1">
      <c r="A1884" s="264" t="s">
        <v>5588</v>
      </c>
      <c r="B1884" s="265" t="s">
        <v>5589</v>
      </c>
      <c r="C1884" s="267"/>
      <c r="D1884" s="265" t="s">
        <v>5590</v>
      </c>
      <c r="E1884" s="265" t="s">
        <v>5591</v>
      </c>
      <c r="F1884" s="265" t="s">
        <v>2838</v>
      </c>
      <c r="G1884" s="265" t="s">
        <v>2839</v>
      </c>
      <c r="H1884" s="265" t="s">
        <v>2170</v>
      </c>
      <c r="I1884" s="265" t="s">
        <v>2171</v>
      </c>
      <c r="J1884" s="265" t="s">
        <v>717</v>
      </c>
      <c r="K1884" s="265" t="s">
        <v>2174</v>
      </c>
      <c r="L1884" s="265"/>
      <c r="M1884" s="265" t="s">
        <v>2905</v>
      </c>
    </row>
    <row r="1885" spans="1:13" s="146" customFormat="1" ht="11.25" customHeight="1">
      <c r="A1885" s="59" t="s">
        <v>4464</v>
      </c>
      <c r="B1885" s="139" t="s">
        <v>5592</v>
      </c>
      <c r="C1885" s="59"/>
      <c r="D1885" s="59" t="s">
        <v>1587</v>
      </c>
      <c r="E1885" s="139" t="s">
        <v>1588</v>
      </c>
      <c r="F1885" s="59"/>
      <c r="G1885" s="139"/>
      <c r="H1885" s="59"/>
      <c r="I1885" s="139"/>
      <c r="J1885" s="59"/>
      <c r="K1885" s="139"/>
      <c r="L1885" s="59"/>
      <c r="M1885" s="59"/>
    </row>
    <row r="1886" spans="1:13" s="146" customFormat="1" ht="11.25" customHeight="1">
      <c r="A1886" s="138" t="s">
        <v>5593</v>
      </c>
      <c r="B1886" s="141" t="s">
        <v>5594</v>
      </c>
      <c r="C1886" s="142">
        <v>0</v>
      </c>
      <c r="D1886" s="138" t="s">
        <v>2843</v>
      </c>
      <c r="E1886" s="138" t="s">
        <v>5595</v>
      </c>
      <c r="F1886" s="138" t="s">
        <v>5596</v>
      </c>
      <c r="G1886" s="138" t="s">
        <v>5597</v>
      </c>
      <c r="H1886" s="138" t="s">
        <v>5598</v>
      </c>
      <c r="I1886" s="138" t="s">
        <v>5599</v>
      </c>
      <c r="J1886" s="142"/>
      <c r="K1886" s="142"/>
      <c r="L1886" s="142"/>
      <c r="M1886" s="138" t="s">
        <v>4865</v>
      </c>
    </row>
    <row r="1887" spans="1:13" s="146" customFormat="1" ht="11.25" customHeight="1">
      <c r="A1887" s="138" t="s">
        <v>5600</v>
      </c>
      <c r="B1887" s="138" t="s">
        <v>5601</v>
      </c>
      <c r="C1887" s="142"/>
      <c r="D1887" s="138" t="s">
        <v>474</v>
      </c>
      <c r="E1887" s="138" t="s">
        <v>475</v>
      </c>
      <c r="F1887" s="138" t="s">
        <v>1655</v>
      </c>
      <c r="G1887" s="138" t="s">
        <v>3896</v>
      </c>
      <c r="H1887" s="138" t="s">
        <v>288</v>
      </c>
      <c r="I1887" s="138" t="s">
        <v>382</v>
      </c>
      <c r="J1887" s="138" t="s">
        <v>397</v>
      </c>
      <c r="K1887" s="138" t="s">
        <v>5602</v>
      </c>
      <c r="L1887" s="138"/>
      <c r="M1887" s="138" t="s">
        <v>1840</v>
      </c>
    </row>
    <row r="1888" spans="1:13" s="146" customFormat="1" ht="11.25" customHeight="1">
      <c r="A1888" s="59" t="s">
        <v>1005</v>
      </c>
      <c r="B1888" s="139" t="s">
        <v>5603</v>
      </c>
      <c r="C1888" s="59">
        <v>0</v>
      </c>
      <c r="D1888" s="59" t="s">
        <v>455</v>
      </c>
      <c r="E1888" s="139" t="s">
        <v>561</v>
      </c>
      <c r="F1888" s="59" t="s">
        <v>1250</v>
      </c>
      <c r="G1888" s="139" t="s">
        <v>1251</v>
      </c>
      <c r="H1888" s="59"/>
      <c r="I1888" s="139"/>
      <c r="J1888" s="59"/>
      <c r="K1888" s="139"/>
      <c r="L1888" s="59"/>
      <c r="M1888" s="59"/>
    </row>
    <row r="1889" spans="1:13" s="146" customFormat="1" ht="11.25" customHeight="1">
      <c r="A1889" s="59" t="s">
        <v>5502</v>
      </c>
      <c r="B1889" s="59" t="s">
        <v>5604</v>
      </c>
      <c r="C1889" s="59">
        <v>16.899999999999999</v>
      </c>
      <c r="D1889" s="59" t="s">
        <v>1137</v>
      </c>
      <c r="E1889" s="59" t="s">
        <v>1138</v>
      </c>
      <c r="F1889" s="59" t="s">
        <v>2170</v>
      </c>
      <c r="G1889" s="59" t="s">
        <v>2171</v>
      </c>
      <c r="H1889" s="59" t="s">
        <v>2172</v>
      </c>
      <c r="I1889" s="59" t="s">
        <v>2173</v>
      </c>
      <c r="J1889" s="59" t="s">
        <v>2150</v>
      </c>
      <c r="K1889" s="59" t="s">
        <v>3084</v>
      </c>
      <c r="L1889" s="59" t="s">
        <v>1899</v>
      </c>
      <c r="M1889" s="59" t="s">
        <v>2207</v>
      </c>
    </row>
    <row r="1890" spans="1:13" s="146" customFormat="1" ht="11.25" customHeight="1">
      <c r="A1890" s="59" t="s">
        <v>1202</v>
      </c>
      <c r="B1890" s="59" t="s">
        <v>1203</v>
      </c>
      <c r="C1890" s="59"/>
      <c r="D1890" s="59" t="s">
        <v>715</v>
      </c>
      <c r="E1890" s="59" t="s">
        <v>716</v>
      </c>
      <c r="F1890" s="59"/>
      <c r="G1890" s="59"/>
      <c r="H1890" s="59"/>
      <c r="I1890" s="59"/>
      <c r="J1890" s="59"/>
      <c r="K1890" s="59"/>
      <c r="L1890" s="59"/>
      <c r="M1890" s="59"/>
    </row>
    <row r="1891" spans="1:13" s="146" customFormat="1" ht="11.25" customHeight="1">
      <c r="A1891" s="59" t="s">
        <v>5605</v>
      </c>
      <c r="B1891" s="59" t="s">
        <v>5606</v>
      </c>
      <c r="C1891" s="59"/>
      <c r="D1891" s="59" t="s">
        <v>1405</v>
      </c>
      <c r="E1891" s="59" t="s">
        <v>1406</v>
      </c>
      <c r="F1891" s="59" t="s">
        <v>1424</v>
      </c>
      <c r="G1891" s="59" t="s">
        <v>1425</v>
      </c>
      <c r="H1891" s="59"/>
      <c r="I1891" s="59"/>
      <c r="J1891" s="59"/>
      <c r="K1891" s="59"/>
      <c r="L1891" s="59"/>
      <c r="M1891" s="59"/>
    </row>
    <row r="1892" spans="1:13" s="146" customFormat="1" ht="11.25" customHeight="1">
      <c r="A1892" s="59" t="s">
        <v>1356</v>
      </c>
      <c r="B1892" s="59" t="s">
        <v>1357</v>
      </c>
      <c r="C1892" s="59"/>
      <c r="D1892" s="59" t="s">
        <v>418</v>
      </c>
      <c r="E1892" s="59" t="s">
        <v>3572</v>
      </c>
      <c r="F1892" s="59"/>
      <c r="G1892" s="59"/>
      <c r="H1892" s="59"/>
      <c r="I1892" s="59"/>
      <c r="J1892" s="59"/>
      <c r="K1892" s="59"/>
      <c r="L1892" s="59"/>
      <c r="M1892" s="59"/>
    </row>
    <row r="1893" spans="1:13" s="146" customFormat="1" ht="11.25" customHeight="1">
      <c r="A1893" s="59" t="s">
        <v>5607</v>
      </c>
      <c r="B1893" s="139" t="s">
        <v>5608</v>
      </c>
      <c r="C1893" s="59">
        <v>0</v>
      </c>
      <c r="D1893" s="59" t="s">
        <v>17</v>
      </c>
      <c r="E1893" s="139" t="s">
        <v>275</v>
      </c>
      <c r="F1893" s="59" t="s">
        <v>547</v>
      </c>
      <c r="G1893" s="139" t="s">
        <v>548</v>
      </c>
      <c r="H1893" s="59" t="s">
        <v>286</v>
      </c>
      <c r="I1893" s="139" t="s">
        <v>287</v>
      </c>
      <c r="J1893" s="59" t="s">
        <v>441</v>
      </c>
      <c r="K1893" s="139" t="s">
        <v>2913</v>
      </c>
      <c r="L1893" s="59" t="s">
        <v>338</v>
      </c>
      <c r="M1893" s="59" t="s">
        <v>498</v>
      </c>
    </row>
    <row r="1894" spans="1:13" s="146" customFormat="1" ht="11.25" customHeight="1">
      <c r="A1894" s="138" t="s">
        <v>3018</v>
      </c>
      <c r="B1894" s="141" t="s">
        <v>3019</v>
      </c>
      <c r="C1894" s="142"/>
      <c r="D1894" s="141" t="s">
        <v>3036</v>
      </c>
      <c r="E1894" s="141" t="s">
        <v>3763</v>
      </c>
      <c r="F1894" s="142"/>
      <c r="G1894" s="142"/>
      <c r="H1894" s="142"/>
      <c r="I1894" s="142"/>
      <c r="J1894" s="142"/>
      <c r="K1894" s="142"/>
      <c r="L1894" s="142"/>
      <c r="M1894" s="142"/>
    </row>
    <row r="1895" spans="1:13" s="146" customFormat="1" ht="11.25" customHeight="1">
      <c r="A1895" s="59" t="s">
        <v>3942</v>
      </c>
      <c r="B1895" s="59" t="s">
        <v>3943</v>
      </c>
      <c r="C1895" s="59"/>
      <c r="D1895" s="59" t="s">
        <v>2305</v>
      </c>
      <c r="E1895" s="59" t="s">
        <v>2306</v>
      </c>
      <c r="F1895" s="59"/>
      <c r="G1895" s="59"/>
      <c r="H1895" s="59"/>
      <c r="I1895" s="59"/>
      <c r="J1895" s="59"/>
      <c r="K1895" s="59"/>
      <c r="L1895" s="59"/>
      <c r="M1895" s="59"/>
    </row>
    <row r="1896" spans="1:13" s="146" customFormat="1" ht="11.25" customHeight="1">
      <c r="A1896" s="59" t="s">
        <v>4386</v>
      </c>
      <c r="B1896" s="59" t="s">
        <v>5609</v>
      </c>
      <c r="C1896" s="59"/>
      <c r="D1896" s="59" t="s">
        <v>1777</v>
      </c>
      <c r="E1896" s="59" t="s">
        <v>2826</v>
      </c>
      <c r="F1896" s="59"/>
      <c r="G1896" s="59"/>
      <c r="H1896" s="59"/>
      <c r="I1896" s="59"/>
      <c r="J1896" s="59"/>
      <c r="K1896" s="59"/>
      <c r="L1896" s="59"/>
      <c r="M1896" s="59"/>
    </row>
    <row r="1897" spans="1:13" s="146" customFormat="1" ht="11.25" customHeight="1">
      <c r="A1897" s="59" t="s">
        <v>3819</v>
      </c>
      <c r="B1897" s="139" t="s">
        <v>3820</v>
      </c>
      <c r="C1897" s="59"/>
      <c r="D1897" s="59" t="s">
        <v>2827</v>
      </c>
      <c r="E1897" s="139" t="s">
        <v>2828</v>
      </c>
      <c r="F1897" s="59"/>
      <c r="G1897" s="139"/>
      <c r="H1897" s="59"/>
      <c r="I1897" s="139"/>
      <c r="J1897" s="59"/>
      <c r="K1897" s="139"/>
      <c r="L1897" s="59"/>
      <c r="M1897" s="59"/>
    </row>
    <row r="1898" spans="1:13" s="146" customFormat="1" ht="11.25" customHeight="1">
      <c r="A1898" s="264" t="s">
        <v>4244</v>
      </c>
      <c r="B1898" s="265" t="s">
        <v>5610</v>
      </c>
      <c r="C1898" s="267"/>
      <c r="D1898" s="265" t="s">
        <v>1334</v>
      </c>
      <c r="E1898" s="265" t="s">
        <v>1650</v>
      </c>
      <c r="F1898" s="265" t="s">
        <v>3332</v>
      </c>
      <c r="G1898" s="265" t="s">
        <v>3333</v>
      </c>
      <c r="H1898" s="267"/>
      <c r="I1898" s="267"/>
      <c r="J1898" s="267"/>
      <c r="K1898" s="267"/>
      <c r="L1898" s="267"/>
      <c r="M1898" s="267"/>
    </row>
    <row r="1899" spans="1:13" s="146" customFormat="1" ht="11.25" customHeight="1">
      <c r="A1899" s="59" t="s">
        <v>5611</v>
      </c>
      <c r="B1899" s="139" t="s">
        <v>5612</v>
      </c>
      <c r="C1899" s="59">
        <v>3.52</v>
      </c>
      <c r="D1899" s="59" t="s">
        <v>4163</v>
      </c>
      <c r="E1899" s="139" t="s">
        <v>4164</v>
      </c>
      <c r="F1899" s="59" t="s">
        <v>1258</v>
      </c>
      <c r="G1899" s="139" t="s">
        <v>3050</v>
      </c>
      <c r="H1899" s="59" t="s">
        <v>736</v>
      </c>
      <c r="I1899" s="139" t="s">
        <v>573</v>
      </c>
      <c r="J1899" s="59" t="s">
        <v>804</v>
      </c>
      <c r="K1899" s="139" t="s">
        <v>805</v>
      </c>
      <c r="L1899" s="59" t="s">
        <v>574</v>
      </c>
      <c r="M1899" s="59" t="s">
        <v>2878</v>
      </c>
    </row>
    <row r="1900" spans="1:13" s="331" customFormat="1" ht="11.25" customHeight="1">
      <c r="A1900" s="59" t="s">
        <v>5613</v>
      </c>
      <c r="B1900" s="139" t="s">
        <v>5614</v>
      </c>
      <c r="C1900" s="59">
        <v>5.86</v>
      </c>
      <c r="D1900" s="59" t="s">
        <v>2420</v>
      </c>
      <c r="E1900" s="139" t="s">
        <v>2426</v>
      </c>
      <c r="F1900" s="59" t="s">
        <v>673</v>
      </c>
      <c r="G1900" s="139" t="s">
        <v>674</v>
      </c>
      <c r="H1900" s="59" t="s">
        <v>206</v>
      </c>
      <c r="I1900" s="139" t="s">
        <v>407</v>
      </c>
      <c r="J1900" s="59" t="s">
        <v>196</v>
      </c>
      <c r="K1900" s="139" t="s">
        <v>408</v>
      </c>
      <c r="L1900" s="59"/>
      <c r="M1900" s="59" t="s">
        <v>1179</v>
      </c>
    </row>
    <row r="1901" spans="1:13" s="146" customFormat="1" ht="11.25" customHeight="1">
      <c r="A1901" s="59" t="s">
        <v>1177</v>
      </c>
      <c r="B1901" s="139" t="s">
        <v>1260</v>
      </c>
      <c r="C1901" s="59">
        <v>16.100000000000001</v>
      </c>
      <c r="D1901" s="59" t="s">
        <v>585</v>
      </c>
      <c r="E1901" s="139" t="s">
        <v>586</v>
      </c>
      <c r="F1901" s="59" t="s">
        <v>338</v>
      </c>
      <c r="G1901" s="139" t="s">
        <v>339</v>
      </c>
      <c r="H1901" s="59" t="s">
        <v>767</v>
      </c>
      <c r="I1901" s="139" t="s">
        <v>768</v>
      </c>
      <c r="J1901" s="59" t="s">
        <v>772</v>
      </c>
      <c r="K1901" s="139" t="s">
        <v>869</v>
      </c>
      <c r="L1901" s="59" t="s">
        <v>2790</v>
      </c>
      <c r="M1901" s="59"/>
    </row>
    <row r="1902" spans="1:13" s="146" customFormat="1" ht="11.25" customHeight="1">
      <c r="A1902" s="59" t="s">
        <v>1315</v>
      </c>
      <c r="B1902" s="139" t="s">
        <v>5615</v>
      </c>
      <c r="C1902" s="59"/>
      <c r="D1902" s="59" t="s">
        <v>3316</v>
      </c>
      <c r="E1902" s="139" t="s">
        <v>3317</v>
      </c>
      <c r="F1902" s="59" t="s">
        <v>1399</v>
      </c>
      <c r="G1902" s="139" t="s">
        <v>1400</v>
      </c>
      <c r="H1902" s="59" t="s">
        <v>4096</v>
      </c>
      <c r="I1902" s="139" t="s">
        <v>5616</v>
      </c>
      <c r="J1902" s="59"/>
      <c r="K1902" s="139"/>
      <c r="L1902" s="59"/>
      <c r="M1902" s="59"/>
    </row>
    <row r="1903" spans="1:13" s="146" customFormat="1" ht="11.25" customHeight="1">
      <c r="A1903" s="59" t="s">
        <v>3005</v>
      </c>
      <c r="B1903" s="139" t="s">
        <v>3006</v>
      </c>
      <c r="C1903" s="59"/>
      <c r="D1903" s="59">
        <v>10072415</v>
      </c>
      <c r="E1903" s="139" t="s">
        <v>5617</v>
      </c>
      <c r="F1903" s="59"/>
      <c r="G1903" s="139"/>
      <c r="H1903" s="59"/>
      <c r="I1903" s="139"/>
      <c r="J1903" s="59"/>
      <c r="K1903" s="139"/>
      <c r="L1903" s="59"/>
      <c r="M1903" s="59"/>
    </row>
    <row r="1904" spans="1:13" s="146" customFormat="1" ht="11.25" customHeight="1">
      <c r="A1904" s="59" t="s">
        <v>4186</v>
      </c>
      <c r="B1904" s="59" t="s">
        <v>4187</v>
      </c>
      <c r="C1904" s="59"/>
      <c r="D1904" s="59" t="s">
        <v>3314</v>
      </c>
      <c r="E1904" s="59" t="s">
        <v>3315</v>
      </c>
      <c r="F1904" s="59"/>
      <c r="G1904" s="59"/>
      <c r="H1904" s="59"/>
      <c r="I1904" s="59"/>
      <c r="J1904" s="59"/>
      <c r="K1904" s="59"/>
      <c r="L1904" s="59"/>
      <c r="M1904" s="59"/>
    </row>
    <row r="1905" spans="1:13" s="146" customFormat="1" ht="11.25" customHeight="1">
      <c r="A1905" s="59" t="s">
        <v>2342</v>
      </c>
      <c r="B1905" s="139" t="s">
        <v>5618</v>
      </c>
      <c r="C1905" s="59">
        <v>6.7</v>
      </c>
      <c r="D1905" s="59" t="s">
        <v>1670</v>
      </c>
      <c r="E1905" s="139" t="s">
        <v>1671</v>
      </c>
      <c r="F1905" s="59" t="s">
        <v>2235</v>
      </c>
      <c r="G1905" s="139" t="s">
        <v>2236</v>
      </c>
      <c r="H1905" s="59" t="s">
        <v>2260</v>
      </c>
      <c r="I1905" s="139" t="s">
        <v>3265</v>
      </c>
      <c r="J1905" s="59" t="s">
        <v>3340</v>
      </c>
      <c r="K1905" s="139" t="s">
        <v>3341</v>
      </c>
      <c r="L1905" s="59"/>
      <c r="M1905" s="59"/>
    </row>
    <row r="1906" spans="1:13" s="146" customFormat="1" ht="11.25" customHeight="1">
      <c r="A1906" s="59" t="s">
        <v>5619</v>
      </c>
      <c r="B1906" s="59" t="s">
        <v>5620</v>
      </c>
      <c r="C1906" s="59"/>
      <c r="D1906" s="59" t="s">
        <v>576</v>
      </c>
      <c r="E1906" s="59" t="s">
        <v>664</v>
      </c>
      <c r="F1906" s="59" t="s">
        <v>574</v>
      </c>
      <c r="G1906" s="59" t="s">
        <v>575</v>
      </c>
      <c r="H1906" s="59" t="s">
        <v>665</v>
      </c>
      <c r="I1906" s="59" t="s">
        <v>666</v>
      </c>
      <c r="J1906" s="59" t="s">
        <v>4186</v>
      </c>
      <c r="K1906" s="59" t="s">
        <v>4187</v>
      </c>
      <c r="L1906" s="59"/>
      <c r="M1906" s="59"/>
    </row>
    <row r="1907" spans="1:13" s="146" customFormat="1" ht="11.25" customHeight="1">
      <c r="A1907" s="59" t="s">
        <v>3332</v>
      </c>
      <c r="B1907" s="139" t="s">
        <v>3333</v>
      </c>
      <c r="C1907" s="59">
        <v>17.46</v>
      </c>
      <c r="D1907" s="59" t="s">
        <v>585</v>
      </c>
      <c r="E1907" s="139" t="s">
        <v>586</v>
      </c>
      <c r="F1907" s="59" t="s">
        <v>1882</v>
      </c>
      <c r="G1907" s="139" t="s">
        <v>1883</v>
      </c>
      <c r="H1907" s="59" t="s">
        <v>2460</v>
      </c>
      <c r="I1907" s="139" t="s">
        <v>2461</v>
      </c>
      <c r="J1907" s="59" t="s">
        <v>1777</v>
      </c>
      <c r="K1907" s="139" t="s">
        <v>2826</v>
      </c>
      <c r="L1907" s="59"/>
      <c r="M1907" s="59"/>
    </row>
    <row r="1908" spans="1:13" s="146" customFormat="1" ht="11.25" customHeight="1">
      <c r="A1908" s="138" t="s">
        <v>2038</v>
      </c>
      <c r="B1908" s="138" t="s">
        <v>5621</v>
      </c>
      <c r="C1908" s="142"/>
      <c r="D1908" s="138" t="s">
        <v>1218</v>
      </c>
      <c r="E1908" s="138" t="s">
        <v>1219</v>
      </c>
      <c r="F1908" s="138" t="s">
        <v>3536</v>
      </c>
      <c r="G1908" s="138" t="s">
        <v>3537</v>
      </c>
      <c r="H1908" s="138" t="s">
        <v>1632</v>
      </c>
      <c r="I1908" s="138" t="s">
        <v>1633</v>
      </c>
      <c r="J1908" s="138" t="s">
        <v>5622</v>
      </c>
      <c r="K1908" s="138" t="s">
        <v>5623</v>
      </c>
      <c r="L1908" s="138"/>
      <c r="M1908" s="138" t="s">
        <v>4865</v>
      </c>
    </row>
    <row r="1909" spans="1:13" s="146" customFormat="1" ht="11.25" customHeight="1">
      <c r="A1909" s="59" t="s">
        <v>5624</v>
      </c>
      <c r="B1909" s="59" t="s">
        <v>5625</v>
      </c>
      <c r="C1909" s="59"/>
      <c r="D1909" s="59" t="s">
        <v>585</v>
      </c>
      <c r="E1909" s="59" t="s">
        <v>5626</v>
      </c>
      <c r="F1909" s="59" t="s">
        <v>441</v>
      </c>
      <c r="G1909" s="59" t="s">
        <v>507</v>
      </c>
      <c r="H1909" s="59"/>
      <c r="I1909" s="59"/>
      <c r="J1909" s="59"/>
      <c r="K1909" s="59"/>
      <c r="L1909" s="59"/>
      <c r="M1909" s="59"/>
    </row>
    <row r="1910" spans="1:13" s="146" customFormat="1" ht="11.25" customHeight="1">
      <c r="A1910" s="59" t="s">
        <v>5627</v>
      </c>
      <c r="B1910" s="59" t="s">
        <v>5628</v>
      </c>
      <c r="C1910" s="59"/>
      <c r="D1910" s="59" t="s">
        <v>448</v>
      </c>
      <c r="E1910" s="59" t="s">
        <v>449</v>
      </c>
      <c r="F1910" s="59" t="s">
        <v>2818</v>
      </c>
      <c r="G1910" s="59" t="s">
        <v>2819</v>
      </c>
      <c r="H1910" s="59" t="s">
        <v>4587</v>
      </c>
      <c r="I1910" s="59" t="s">
        <v>5629</v>
      </c>
      <c r="J1910" s="59"/>
      <c r="K1910" s="59"/>
      <c r="L1910" s="59"/>
      <c r="M1910" s="59"/>
    </row>
    <row r="1911" spans="1:13" s="146" customFormat="1" ht="11.25" customHeight="1">
      <c r="A1911" s="59" t="s">
        <v>5630</v>
      </c>
      <c r="B1911" s="59" t="s">
        <v>5631</v>
      </c>
      <c r="C1911" s="59"/>
      <c r="D1911" s="59" t="s">
        <v>3540</v>
      </c>
      <c r="E1911" s="59" t="s">
        <v>3541</v>
      </c>
      <c r="F1911" s="59" t="s">
        <v>585</v>
      </c>
      <c r="G1911" s="59" t="s">
        <v>586</v>
      </c>
      <c r="H1911" s="59" t="s">
        <v>1882</v>
      </c>
      <c r="I1911" s="59" t="s">
        <v>1883</v>
      </c>
      <c r="J1911" s="59" t="s">
        <v>2535</v>
      </c>
      <c r="K1911" s="59" t="s">
        <v>2536</v>
      </c>
      <c r="L1911" s="59"/>
      <c r="M1911" s="59"/>
    </row>
    <row r="1912" spans="1:13" s="146" customFormat="1" ht="11.25" customHeight="1">
      <c r="A1912" s="59" t="s">
        <v>5632</v>
      </c>
      <c r="B1912" s="139" t="s">
        <v>5633</v>
      </c>
      <c r="C1912" s="59">
        <v>0</v>
      </c>
      <c r="D1912" s="59" t="s">
        <v>17</v>
      </c>
      <c r="E1912" s="139" t="s">
        <v>1227</v>
      </c>
      <c r="F1912" s="59" t="s">
        <v>547</v>
      </c>
      <c r="G1912" s="139" t="s">
        <v>548</v>
      </c>
      <c r="H1912" s="59" t="s">
        <v>585</v>
      </c>
      <c r="I1912" s="139" t="s">
        <v>586</v>
      </c>
      <c r="J1912" s="59" t="s">
        <v>1796</v>
      </c>
      <c r="K1912" s="139" t="s">
        <v>1797</v>
      </c>
      <c r="L1912" s="59" t="s">
        <v>3819</v>
      </c>
      <c r="M1912" s="59" t="s">
        <v>2686</v>
      </c>
    </row>
    <row r="1913" spans="1:13" s="146" customFormat="1" ht="11.25" customHeight="1">
      <c r="A1913" s="59" t="s">
        <v>5634</v>
      </c>
      <c r="B1913" s="59" t="s">
        <v>5635</v>
      </c>
      <c r="C1913" s="59">
        <v>1.37</v>
      </c>
      <c r="D1913" s="59" t="s">
        <v>294</v>
      </c>
      <c r="E1913" s="59" t="s">
        <v>295</v>
      </c>
      <c r="F1913" s="59" t="s">
        <v>786</v>
      </c>
      <c r="G1913" s="59" t="s">
        <v>4945</v>
      </c>
      <c r="H1913" s="59" t="s">
        <v>695</v>
      </c>
      <c r="I1913" s="59" t="s">
        <v>696</v>
      </c>
      <c r="J1913" s="59" t="s">
        <v>378</v>
      </c>
      <c r="K1913" s="59" t="s">
        <v>1020</v>
      </c>
      <c r="L1913" s="59"/>
      <c r="M1913" s="59" t="s">
        <v>670</v>
      </c>
    </row>
    <row r="1914" spans="1:13" s="146" customFormat="1" ht="11.25" customHeight="1">
      <c r="A1914" s="59" t="s">
        <v>5636</v>
      </c>
      <c r="B1914" s="59" t="s">
        <v>5637</v>
      </c>
      <c r="C1914" s="59">
        <v>2.7</v>
      </c>
      <c r="D1914" s="59" t="s">
        <v>17</v>
      </c>
      <c r="E1914" s="59" t="s">
        <v>1227</v>
      </c>
      <c r="F1914" s="59" t="s">
        <v>5074</v>
      </c>
      <c r="G1914" s="59" t="s">
        <v>5075</v>
      </c>
      <c r="H1914" s="59" t="s">
        <v>737</v>
      </c>
      <c r="I1914" s="59" t="s">
        <v>738</v>
      </c>
      <c r="J1914" s="59" t="s">
        <v>739</v>
      </c>
      <c r="K1914" s="59" t="s">
        <v>2565</v>
      </c>
      <c r="L1914" s="59"/>
      <c r="M1914" s="59"/>
    </row>
    <row r="1915" spans="1:13" s="146" customFormat="1" ht="11.25" customHeight="1">
      <c r="A1915" s="138" t="s">
        <v>5638</v>
      </c>
      <c r="B1915" s="138" t="s">
        <v>5639</v>
      </c>
      <c r="C1915" s="142"/>
      <c r="D1915" s="138" t="s">
        <v>397</v>
      </c>
      <c r="E1915" s="138" t="s">
        <v>549</v>
      </c>
      <c r="F1915" s="138" t="s">
        <v>1921</v>
      </c>
      <c r="G1915" s="138" t="s">
        <v>1922</v>
      </c>
      <c r="H1915" s="141" t="s">
        <v>790</v>
      </c>
      <c r="I1915" s="138" t="s">
        <v>1943</v>
      </c>
      <c r="J1915" s="138" t="s">
        <v>5640</v>
      </c>
      <c r="K1915" s="138" t="s">
        <v>5641</v>
      </c>
      <c r="L1915" s="138"/>
      <c r="M1915" s="142"/>
    </row>
    <row r="1916" spans="1:13" s="146" customFormat="1" ht="11.25" customHeight="1">
      <c r="A1916" s="264" t="s">
        <v>5642</v>
      </c>
      <c r="B1916" s="265" t="s">
        <v>5643</v>
      </c>
      <c r="C1916" s="267">
        <v>6.4</v>
      </c>
      <c r="D1916" s="264" t="s">
        <v>5644</v>
      </c>
      <c r="E1916" s="264" t="s">
        <v>5645</v>
      </c>
      <c r="F1916" s="264" t="s">
        <v>685</v>
      </c>
      <c r="G1916" s="264" t="s">
        <v>686</v>
      </c>
      <c r="H1916" s="265" t="s">
        <v>17</v>
      </c>
      <c r="I1916" s="265" t="s">
        <v>275</v>
      </c>
      <c r="J1916" s="265" t="s">
        <v>547</v>
      </c>
      <c r="K1916" s="265" t="s">
        <v>548</v>
      </c>
      <c r="L1916" s="265"/>
      <c r="M1916" s="265" t="s">
        <v>5646</v>
      </c>
    </row>
    <row r="1917" spans="1:13" s="146" customFormat="1" ht="11.25" customHeight="1">
      <c r="A1917" s="59" t="s">
        <v>4401</v>
      </c>
      <c r="B1917" s="139" t="s">
        <v>4402</v>
      </c>
      <c r="C1917" s="59"/>
      <c r="D1917" s="59" t="s">
        <v>721</v>
      </c>
      <c r="E1917" s="139" t="s">
        <v>722</v>
      </c>
      <c r="F1917" s="59" t="s">
        <v>2757</v>
      </c>
      <c r="G1917" s="139" t="s">
        <v>2758</v>
      </c>
      <c r="H1917" s="59" t="s">
        <v>564</v>
      </c>
      <c r="I1917" s="139" t="s">
        <v>2385</v>
      </c>
      <c r="J1917" s="59" t="s">
        <v>5647</v>
      </c>
      <c r="K1917" s="139" t="s">
        <v>5648</v>
      </c>
      <c r="L1917" s="59"/>
      <c r="M1917" s="59"/>
    </row>
    <row r="1918" spans="1:13" s="146" customFormat="1" ht="11.25" customHeight="1">
      <c r="A1918" s="59" t="s">
        <v>5649</v>
      </c>
      <c r="B1918" s="59" t="s">
        <v>5650</v>
      </c>
      <c r="C1918" s="59"/>
      <c r="D1918" s="59" t="s">
        <v>721</v>
      </c>
      <c r="E1918" s="59" t="s">
        <v>722</v>
      </c>
      <c r="F1918" s="59" t="s">
        <v>564</v>
      </c>
      <c r="G1918" s="59" t="s">
        <v>1213</v>
      </c>
      <c r="H1918" s="59"/>
      <c r="I1918" s="59"/>
      <c r="J1918" s="59"/>
      <c r="K1918" s="59"/>
      <c r="L1918" s="59"/>
      <c r="M1918" s="59"/>
    </row>
    <row r="1919" spans="1:13" s="146" customFormat="1" ht="11.25" customHeight="1">
      <c r="A1919" s="59" t="s">
        <v>3354</v>
      </c>
      <c r="B1919" s="139" t="s">
        <v>5651</v>
      </c>
      <c r="C1919" s="59"/>
      <c r="D1919" s="59">
        <v>100222</v>
      </c>
      <c r="E1919" s="139"/>
      <c r="F1919" s="59"/>
      <c r="G1919" s="139"/>
      <c r="H1919" s="59"/>
      <c r="I1919" s="139"/>
      <c r="J1919" s="59"/>
      <c r="K1919" s="139"/>
      <c r="L1919" s="59"/>
      <c r="M1919" s="59"/>
    </row>
    <row r="1920" spans="1:13" s="407" customFormat="1" ht="11.25" customHeight="1">
      <c r="A1920" s="59" t="s">
        <v>994</v>
      </c>
      <c r="B1920" s="139" t="s">
        <v>995</v>
      </c>
      <c r="C1920" s="59"/>
      <c r="D1920" s="59" t="s">
        <v>1908</v>
      </c>
      <c r="E1920" s="139" t="s">
        <v>2148</v>
      </c>
      <c r="F1920" s="59"/>
      <c r="G1920" s="139"/>
      <c r="H1920" s="59"/>
      <c r="I1920" s="139"/>
      <c r="J1920" s="59"/>
      <c r="K1920" s="139"/>
      <c r="L1920" s="59"/>
      <c r="M1920" s="59"/>
    </row>
    <row r="1921" spans="1:13" s="146" customFormat="1" ht="11.25" customHeight="1">
      <c r="A1921" s="59" t="s">
        <v>2864</v>
      </c>
      <c r="B1921" s="139" t="s">
        <v>5652</v>
      </c>
      <c r="C1921" s="59"/>
      <c r="D1921" s="59" t="s">
        <v>767</v>
      </c>
      <c r="E1921" s="139" t="s">
        <v>768</v>
      </c>
      <c r="F1921" s="59" t="s">
        <v>2847</v>
      </c>
      <c r="G1921" s="139" t="s">
        <v>2848</v>
      </c>
      <c r="H1921" s="59" t="s">
        <v>2792</v>
      </c>
      <c r="I1921" s="139" t="s">
        <v>2883</v>
      </c>
      <c r="J1921" s="59"/>
      <c r="K1921" s="139"/>
      <c r="L1921" s="59"/>
      <c r="M1921" s="59"/>
    </row>
    <row r="1922" spans="1:13" s="146" customFormat="1" ht="11.25" customHeight="1">
      <c r="A1922" s="59" t="s">
        <v>821</v>
      </c>
      <c r="B1922" s="139" t="s">
        <v>879</v>
      </c>
      <c r="C1922" s="59">
        <v>0</v>
      </c>
      <c r="D1922" s="59" t="s">
        <v>767</v>
      </c>
      <c r="E1922" s="139" t="s">
        <v>768</v>
      </c>
      <c r="F1922" s="59" t="s">
        <v>767</v>
      </c>
      <c r="G1922" s="139" t="s">
        <v>768</v>
      </c>
      <c r="H1922" s="59" t="s">
        <v>2792</v>
      </c>
      <c r="I1922" s="139" t="s">
        <v>2883</v>
      </c>
      <c r="J1922" s="59"/>
      <c r="K1922" s="139"/>
      <c r="L1922" s="59"/>
      <c r="M1922" s="59"/>
    </row>
    <row r="1923" spans="1:13" s="146" customFormat="1" ht="11.25" customHeight="1">
      <c r="A1923" s="59" t="s">
        <v>5653</v>
      </c>
      <c r="B1923" s="59" t="s">
        <v>5654</v>
      </c>
      <c r="C1923" s="59"/>
      <c r="D1923" s="59">
        <v>161</v>
      </c>
      <c r="E1923" s="59"/>
      <c r="F1923" s="59"/>
      <c r="G1923" s="59"/>
      <c r="H1923" s="59"/>
      <c r="I1923" s="59"/>
      <c r="J1923" s="59"/>
      <c r="K1923" s="59"/>
      <c r="L1923" s="59"/>
      <c r="M1923" s="59"/>
    </row>
    <row r="1924" spans="1:13" s="146" customFormat="1" ht="11.25" customHeight="1">
      <c r="A1924" s="59" t="s">
        <v>5655</v>
      </c>
      <c r="B1924" s="59" t="s">
        <v>5656</v>
      </c>
      <c r="C1924" s="59"/>
      <c r="D1924" s="59">
        <v>10072423</v>
      </c>
      <c r="E1924" s="59" t="s">
        <v>1306</v>
      </c>
      <c r="F1924" s="59"/>
      <c r="G1924" s="59"/>
      <c r="H1924" s="59"/>
      <c r="I1924" s="59"/>
      <c r="J1924" s="59"/>
      <c r="K1924" s="59"/>
      <c r="L1924" s="59"/>
      <c r="M1924" s="59"/>
    </row>
    <row r="1925" spans="1:13" s="146" customFormat="1" ht="11.25" customHeight="1">
      <c r="A1925" s="138" t="s">
        <v>5657</v>
      </c>
      <c r="B1925" s="138" t="s">
        <v>5658</v>
      </c>
      <c r="C1925" s="142"/>
      <c r="D1925" s="138" t="s">
        <v>662</v>
      </c>
      <c r="E1925" s="138" t="s">
        <v>5659</v>
      </c>
      <c r="F1925" s="138" t="s">
        <v>576</v>
      </c>
      <c r="G1925" s="138" t="s">
        <v>577</v>
      </c>
      <c r="H1925" s="138" t="s">
        <v>397</v>
      </c>
      <c r="I1925" s="138" t="s">
        <v>646</v>
      </c>
      <c r="J1925" s="138" t="s">
        <v>574</v>
      </c>
      <c r="K1925" s="138" t="s">
        <v>1966</v>
      </c>
      <c r="L1925" s="138"/>
      <c r="M1925" s="142"/>
    </row>
    <row r="1926" spans="1:13" s="146" customFormat="1" ht="11.25" customHeight="1">
      <c r="A1926" s="59" t="s">
        <v>691</v>
      </c>
      <c r="B1926" s="59" t="s">
        <v>5660</v>
      </c>
      <c r="C1926" s="59"/>
      <c r="D1926" s="59" t="s">
        <v>5181</v>
      </c>
      <c r="E1926" s="59"/>
      <c r="F1926" s="59" t="s">
        <v>5661</v>
      </c>
      <c r="G1926" s="59"/>
      <c r="H1926" s="59" t="s">
        <v>5662</v>
      </c>
      <c r="I1926" s="59"/>
      <c r="J1926" s="59" t="s">
        <v>5663</v>
      </c>
      <c r="K1926" s="59"/>
      <c r="L1926" s="59" t="s">
        <v>5664</v>
      </c>
      <c r="M1926" s="59"/>
    </row>
    <row r="1927" spans="1:13" s="407" customFormat="1" ht="11.25" customHeight="1">
      <c r="A1927" s="59" t="s">
        <v>5665</v>
      </c>
      <c r="B1927" s="59" t="s">
        <v>5666</v>
      </c>
      <c r="C1927" s="59"/>
      <c r="D1927" s="59" t="s">
        <v>265</v>
      </c>
      <c r="E1927" s="59"/>
      <c r="F1927" s="59" t="s">
        <v>266</v>
      </c>
      <c r="G1927" s="59"/>
      <c r="H1927" s="59" t="s">
        <v>267</v>
      </c>
      <c r="I1927" s="59"/>
      <c r="J1927" s="59" t="s">
        <v>184</v>
      </c>
      <c r="K1927" s="59"/>
      <c r="L1927" s="59" t="s">
        <v>20</v>
      </c>
      <c r="M1927" s="59"/>
    </row>
    <row r="1928" spans="1:13" s="286" customFormat="1" ht="11.25" customHeight="1">
      <c r="A1928" s="264" t="s">
        <v>5667</v>
      </c>
      <c r="B1928" s="265" t="s">
        <v>5668</v>
      </c>
      <c r="C1928" s="267"/>
      <c r="D1928" s="265" t="s">
        <v>15</v>
      </c>
      <c r="E1928" s="265" t="s">
        <v>5669</v>
      </c>
      <c r="F1928" s="265" t="s">
        <v>2560</v>
      </c>
      <c r="G1928" s="265" t="s">
        <v>2561</v>
      </c>
      <c r="H1928" s="265" t="s">
        <v>206</v>
      </c>
      <c r="I1928" s="265" t="s">
        <v>407</v>
      </c>
      <c r="J1928" s="264" t="s">
        <v>296</v>
      </c>
      <c r="K1928" s="264" t="s">
        <v>669</v>
      </c>
      <c r="L1928" s="264"/>
      <c r="M1928" s="264" t="s">
        <v>2504</v>
      </c>
    </row>
    <row r="1929" spans="1:13" s="146" customFormat="1" ht="11.25" customHeight="1">
      <c r="A1929" s="59" t="s">
        <v>5670</v>
      </c>
      <c r="B1929" s="59" t="s">
        <v>5671</v>
      </c>
      <c r="C1929" s="59"/>
      <c r="D1929" s="59" t="s">
        <v>17</v>
      </c>
      <c r="E1929" s="59" t="s">
        <v>275</v>
      </c>
      <c r="F1929" s="59" t="s">
        <v>5511</v>
      </c>
      <c r="G1929" s="59" t="s">
        <v>5672</v>
      </c>
      <c r="H1929" s="59" t="s">
        <v>2993</v>
      </c>
      <c r="I1929" s="59" t="s">
        <v>2994</v>
      </c>
      <c r="J1929" s="59" t="s">
        <v>566</v>
      </c>
      <c r="K1929" s="59" t="s">
        <v>567</v>
      </c>
      <c r="L1929" s="59"/>
      <c r="M1929" s="59"/>
    </row>
    <row r="1930" spans="1:13" s="146" customFormat="1" ht="11.25" customHeight="1">
      <c r="A1930" s="59" t="s">
        <v>5673</v>
      </c>
      <c r="B1930" s="59" t="s">
        <v>5674</v>
      </c>
      <c r="C1930" s="59"/>
      <c r="D1930" s="59" t="s">
        <v>397</v>
      </c>
      <c r="E1930" s="59" t="s">
        <v>549</v>
      </c>
      <c r="F1930" s="59" t="s">
        <v>206</v>
      </c>
      <c r="G1930" s="59" t="s">
        <v>407</v>
      </c>
      <c r="H1930" s="59" t="s">
        <v>196</v>
      </c>
      <c r="I1930" s="59" t="s">
        <v>408</v>
      </c>
      <c r="J1930" s="59" t="s">
        <v>409</v>
      </c>
      <c r="K1930" s="59" t="s">
        <v>410</v>
      </c>
      <c r="L1930" s="59" t="s">
        <v>969</v>
      </c>
      <c r="M1930" s="59"/>
    </row>
    <row r="1931" spans="1:13" s="146" customFormat="1" ht="11.25" customHeight="1">
      <c r="A1931" s="59" t="s">
        <v>5675</v>
      </c>
      <c r="B1931" s="59" t="s">
        <v>5676</v>
      </c>
      <c r="C1931" s="59"/>
      <c r="D1931" s="59" t="s">
        <v>17</v>
      </c>
      <c r="E1931" s="59" t="s">
        <v>275</v>
      </c>
      <c r="F1931" s="59" t="s">
        <v>695</v>
      </c>
      <c r="G1931" s="59" t="s">
        <v>696</v>
      </c>
      <c r="H1931" s="59" t="s">
        <v>4800</v>
      </c>
      <c r="I1931" s="59" t="s">
        <v>4801</v>
      </c>
      <c r="J1931" s="59" t="s">
        <v>503</v>
      </c>
      <c r="K1931" s="59" t="s">
        <v>504</v>
      </c>
      <c r="L1931" s="59"/>
      <c r="M1931" s="59" t="s">
        <v>324</v>
      </c>
    </row>
    <row r="1932" spans="1:13" s="146" customFormat="1" ht="11.25" customHeight="1">
      <c r="A1932" s="59" t="s">
        <v>5397</v>
      </c>
      <c r="B1932" s="139" t="s">
        <v>5398</v>
      </c>
      <c r="C1932" s="59">
        <v>0</v>
      </c>
      <c r="D1932" s="59" t="s">
        <v>1366</v>
      </c>
      <c r="E1932" s="139" t="s">
        <v>1367</v>
      </c>
      <c r="F1932" s="59"/>
      <c r="G1932" s="139"/>
      <c r="H1932" s="59"/>
      <c r="I1932" s="139"/>
      <c r="J1932" s="59"/>
      <c r="K1932" s="139"/>
      <c r="L1932" s="59">
        <v>49</v>
      </c>
      <c r="M1932" s="59"/>
    </row>
    <row r="1933" spans="1:13" s="146" customFormat="1" ht="11.25" customHeight="1">
      <c r="A1933" s="59" t="s">
        <v>3259</v>
      </c>
      <c r="B1933" s="59" t="s">
        <v>3260</v>
      </c>
      <c r="C1933" s="59"/>
      <c r="D1933" s="59">
        <v>10015</v>
      </c>
      <c r="E1933" s="59" t="s">
        <v>580</v>
      </c>
      <c r="F1933" s="59"/>
      <c r="G1933" s="59"/>
      <c r="H1933" s="59"/>
      <c r="I1933" s="59"/>
      <c r="J1933" s="59"/>
      <c r="K1933" s="59"/>
      <c r="L1933" s="59"/>
      <c r="M1933" s="59"/>
    </row>
    <row r="1934" spans="1:13" s="146" customFormat="1" ht="11.25" customHeight="1">
      <c r="A1934" s="59" t="s">
        <v>3528</v>
      </c>
      <c r="B1934" s="59" t="s">
        <v>4982</v>
      </c>
      <c r="C1934" s="59"/>
      <c r="D1934" s="59" t="s">
        <v>3386</v>
      </c>
      <c r="E1934" s="59" t="s">
        <v>3387</v>
      </c>
      <c r="F1934" s="59" t="s">
        <v>3575</v>
      </c>
      <c r="G1934" s="59" t="s">
        <v>3576</v>
      </c>
      <c r="H1934" s="59"/>
      <c r="I1934" s="59"/>
      <c r="J1934" s="59"/>
      <c r="K1934" s="59"/>
      <c r="L1934" s="59"/>
      <c r="M1934" s="59"/>
    </row>
    <row r="1935" spans="1:13" s="146" customFormat="1" ht="11.25" customHeight="1">
      <c r="A1935" s="138" t="s">
        <v>5677</v>
      </c>
      <c r="B1935" s="138" t="s">
        <v>5678</v>
      </c>
      <c r="C1935" s="142"/>
      <c r="D1935" s="138" t="s">
        <v>321</v>
      </c>
      <c r="E1935" s="138" t="s">
        <v>279</v>
      </c>
      <c r="F1935" s="138" t="s">
        <v>1360</v>
      </c>
      <c r="G1935" s="138" t="s">
        <v>5679</v>
      </c>
      <c r="H1935" s="138"/>
      <c r="I1935" s="138"/>
      <c r="J1935" s="138"/>
      <c r="K1935" s="138"/>
      <c r="L1935" s="138"/>
      <c r="M1935" s="138"/>
    </row>
    <row r="1936" spans="1:13" s="146" customFormat="1" ht="11.25" customHeight="1">
      <c r="A1936" s="59" t="s">
        <v>5680</v>
      </c>
      <c r="B1936" s="139" t="s">
        <v>4238</v>
      </c>
      <c r="C1936" s="59"/>
      <c r="D1936" s="59">
        <v>10121801</v>
      </c>
      <c r="E1936" s="139"/>
      <c r="F1936" s="59"/>
      <c r="G1936" s="139"/>
      <c r="H1936" s="59"/>
      <c r="I1936" s="139"/>
      <c r="J1936" s="59"/>
      <c r="K1936" s="139"/>
      <c r="L1936" s="59"/>
      <c r="M1936" s="59"/>
    </row>
    <row r="1937" spans="1:13" s="146" customFormat="1" ht="11.25" customHeight="1">
      <c r="A1937" s="59" t="s">
        <v>4023</v>
      </c>
      <c r="B1937" s="139" t="s">
        <v>4024</v>
      </c>
      <c r="C1937" s="59"/>
      <c r="D1937" s="59" t="s">
        <v>1908</v>
      </c>
      <c r="E1937" s="139" t="s">
        <v>2148</v>
      </c>
      <c r="F1937" s="59"/>
      <c r="G1937" s="139"/>
      <c r="H1937" s="59"/>
      <c r="I1937" s="139"/>
      <c r="J1937" s="59"/>
      <c r="K1937" s="139"/>
      <c r="L1937" s="59"/>
      <c r="M1937" s="59"/>
    </row>
    <row r="1938" spans="1:13" s="146" customFormat="1" ht="11.25" customHeight="1">
      <c r="A1938" s="59" t="s">
        <v>1792</v>
      </c>
      <c r="B1938" s="59" t="s">
        <v>5681</v>
      </c>
      <c r="C1938" s="59">
        <v>0</v>
      </c>
      <c r="D1938" s="59" t="s">
        <v>1908</v>
      </c>
      <c r="E1938" s="59" t="s">
        <v>3634</v>
      </c>
      <c r="F1938" s="59" t="s">
        <v>2818</v>
      </c>
      <c r="G1938" s="59" t="s">
        <v>2819</v>
      </c>
      <c r="H1938" s="59"/>
      <c r="I1938" s="59"/>
      <c r="J1938" s="59"/>
      <c r="K1938" s="59"/>
      <c r="L1938" s="59"/>
      <c r="M1938" s="59"/>
    </row>
    <row r="1939" spans="1:13" s="151" customFormat="1" ht="11.25" customHeight="1">
      <c r="A1939" s="59" t="s">
        <v>818</v>
      </c>
      <c r="B1939" s="59" t="s">
        <v>819</v>
      </c>
      <c r="C1939" s="59"/>
      <c r="D1939" s="59" t="s">
        <v>564</v>
      </c>
      <c r="E1939" s="59" t="s">
        <v>1213</v>
      </c>
      <c r="F1939" s="59" t="s">
        <v>2849</v>
      </c>
      <c r="G1939" s="59" t="s">
        <v>3609</v>
      </c>
      <c r="H1939" s="59" t="s">
        <v>1582</v>
      </c>
      <c r="I1939" s="59" t="s">
        <v>1583</v>
      </c>
      <c r="J1939" s="59"/>
      <c r="K1939" s="59"/>
      <c r="L1939" s="59"/>
      <c r="M1939" s="59"/>
    </row>
    <row r="1940" spans="1:13" s="146" customFormat="1" ht="11.25" customHeight="1">
      <c r="A1940" s="59" t="s">
        <v>1629</v>
      </c>
      <c r="B1940" s="139" t="s">
        <v>3605</v>
      </c>
      <c r="C1940" s="59"/>
      <c r="D1940" s="59" t="s">
        <v>5058</v>
      </c>
      <c r="E1940" s="139" t="s">
        <v>5059</v>
      </c>
      <c r="F1940" s="59" t="s">
        <v>5682</v>
      </c>
      <c r="G1940" s="139" t="s">
        <v>5683</v>
      </c>
      <c r="H1940" s="59" t="s">
        <v>5365</v>
      </c>
      <c r="I1940" s="139" t="s">
        <v>5684</v>
      </c>
      <c r="J1940" s="59"/>
      <c r="K1940" s="139"/>
      <c r="L1940" s="59"/>
      <c r="M1940" s="59"/>
    </row>
    <row r="1941" spans="1:13" s="146" customFormat="1" ht="11.25" customHeight="1">
      <c r="A1941" s="59" t="s">
        <v>1334</v>
      </c>
      <c r="B1941" s="139" t="s">
        <v>1650</v>
      </c>
      <c r="C1941" s="59">
        <v>20</v>
      </c>
      <c r="D1941" s="59" t="s">
        <v>2138</v>
      </c>
      <c r="E1941" s="139" t="s">
        <v>2139</v>
      </c>
      <c r="F1941" s="59" t="s">
        <v>708</v>
      </c>
      <c r="G1941" s="139" t="s">
        <v>4301</v>
      </c>
      <c r="H1941" s="59" t="s">
        <v>708</v>
      </c>
      <c r="I1941" s="139" t="s">
        <v>4301</v>
      </c>
      <c r="J1941" s="59" t="s">
        <v>2750</v>
      </c>
      <c r="K1941" s="139" t="s">
        <v>2751</v>
      </c>
      <c r="L1941" s="59" t="s">
        <v>2619</v>
      </c>
      <c r="M1941" s="59"/>
    </row>
    <row r="1942" spans="1:13" s="146" customFormat="1" ht="11.25" customHeight="1">
      <c r="A1942" s="59" t="s">
        <v>2135</v>
      </c>
      <c r="B1942" s="139" t="s">
        <v>5685</v>
      </c>
      <c r="C1942" s="59">
        <v>6.2</v>
      </c>
      <c r="D1942" s="59" t="s">
        <v>1334</v>
      </c>
      <c r="E1942" s="139" t="s">
        <v>1839</v>
      </c>
      <c r="F1942" s="59" t="s">
        <v>1714</v>
      </c>
      <c r="G1942" s="139" t="s">
        <v>2026</v>
      </c>
      <c r="H1942" s="59" t="s">
        <v>790</v>
      </c>
      <c r="I1942" s="139" t="s">
        <v>1955</v>
      </c>
      <c r="J1942" s="59" t="s">
        <v>5686</v>
      </c>
      <c r="K1942" s="139" t="s">
        <v>5687</v>
      </c>
      <c r="L1942" s="59"/>
      <c r="M1942" s="59"/>
    </row>
    <row r="1943" spans="1:13" s="146" customFormat="1" ht="11.25" customHeight="1">
      <c r="A1943" s="138" t="s">
        <v>2135</v>
      </c>
      <c r="B1943" s="138" t="s">
        <v>2136</v>
      </c>
      <c r="C1943" s="142"/>
      <c r="D1943" s="138" t="s">
        <v>1334</v>
      </c>
      <c r="E1943" s="138" t="s">
        <v>1713</v>
      </c>
      <c r="F1943" s="138" t="s">
        <v>2138</v>
      </c>
      <c r="G1943" s="138" t="s">
        <v>2139</v>
      </c>
      <c r="H1943" s="138" t="s">
        <v>708</v>
      </c>
      <c r="I1943" s="138" t="s">
        <v>709</v>
      </c>
      <c r="J1943" s="138" t="s">
        <v>2740</v>
      </c>
      <c r="K1943" s="138" t="s">
        <v>5688</v>
      </c>
      <c r="L1943" s="138"/>
      <c r="M1943" s="142"/>
    </row>
    <row r="1944" spans="1:13" s="228" customFormat="1" ht="11.25" customHeight="1">
      <c r="A1944" s="59" t="s">
        <v>1714</v>
      </c>
      <c r="B1944" s="139" t="s">
        <v>2026</v>
      </c>
      <c r="C1944" s="59">
        <v>1</v>
      </c>
      <c r="D1944" s="59" t="s">
        <v>1629</v>
      </c>
      <c r="E1944" s="139" t="s">
        <v>3605</v>
      </c>
      <c r="F1944" s="59" t="s">
        <v>2038</v>
      </c>
      <c r="G1944" s="139" t="s">
        <v>2039</v>
      </c>
      <c r="H1944" s="59" t="s">
        <v>3216</v>
      </c>
      <c r="I1944" s="139" t="s">
        <v>5689</v>
      </c>
      <c r="J1944" s="59" t="s">
        <v>1784</v>
      </c>
      <c r="K1944" s="139" t="s">
        <v>1785</v>
      </c>
      <c r="L1944" s="59" t="s">
        <v>3231</v>
      </c>
      <c r="M1944" s="59"/>
    </row>
    <row r="1945" spans="1:13" s="146" customFormat="1" ht="11.25" customHeight="1">
      <c r="A1945" s="138" t="s">
        <v>4151</v>
      </c>
      <c r="B1945" s="138" t="s">
        <v>4152</v>
      </c>
      <c r="C1945" s="142"/>
      <c r="D1945" s="138" t="s">
        <v>1334</v>
      </c>
      <c r="E1945" s="138" t="s">
        <v>1650</v>
      </c>
      <c r="F1945" s="138" t="s">
        <v>1629</v>
      </c>
      <c r="G1945" s="138" t="s">
        <v>1846</v>
      </c>
      <c r="H1945" s="138" t="s">
        <v>1868</v>
      </c>
      <c r="I1945" s="138" t="s">
        <v>1944</v>
      </c>
      <c r="J1945" s="142"/>
      <c r="K1945" s="142"/>
      <c r="L1945" s="142"/>
      <c r="M1945" s="142"/>
    </row>
    <row r="1946" spans="1:13" s="146" customFormat="1" ht="11.25" customHeight="1">
      <c r="A1946" s="59" t="s">
        <v>1536</v>
      </c>
      <c r="B1946" s="139" t="s">
        <v>1537</v>
      </c>
      <c r="C1946" s="59"/>
      <c r="D1946" s="59">
        <v>10072502</v>
      </c>
      <c r="E1946" s="139" t="s">
        <v>5690</v>
      </c>
      <c r="F1946" s="59"/>
      <c r="G1946" s="139"/>
      <c r="H1946" s="59"/>
      <c r="I1946" s="139"/>
      <c r="J1946" s="59"/>
      <c r="K1946" s="139"/>
      <c r="L1946" s="59"/>
      <c r="M1946" s="59" t="s">
        <v>2033</v>
      </c>
    </row>
    <row r="1947" spans="1:13" s="146" customFormat="1" ht="11.25" customHeight="1">
      <c r="A1947" s="59" t="s">
        <v>4844</v>
      </c>
      <c r="B1947" s="59" t="s">
        <v>5691</v>
      </c>
      <c r="C1947" s="59"/>
      <c r="D1947" s="59" t="s">
        <v>2818</v>
      </c>
      <c r="E1947" s="59" t="s">
        <v>2819</v>
      </c>
      <c r="F1947" s="59" t="s">
        <v>691</v>
      </c>
      <c r="G1947" s="59"/>
      <c r="H1947" s="59" t="s">
        <v>691</v>
      </c>
      <c r="I1947" s="59"/>
      <c r="J1947" s="59"/>
      <c r="K1947" s="59"/>
      <c r="L1947" s="59"/>
      <c r="M1947" s="59"/>
    </row>
    <row r="1948" spans="1:13" s="146" customFormat="1" ht="11.25" customHeight="1">
      <c r="A1948" s="59" t="s">
        <v>3874</v>
      </c>
      <c r="B1948" s="139" t="s">
        <v>3875</v>
      </c>
      <c r="C1948" s="59"/>
      <c r="D1948" s="59" t="s">
        <v>4778</v>
      </c>
      <c r="E1948" s="139" t="s">
        <v>4779</v>
      </c>
      <c r="F1948" s="59"/>
      <c r="G1948" s="139"/>
      <c r="H1948" s="59"/>
      <c r="I1948" s="139"/>
      <c r="J1948" s="59"/>
      <c r="K1948" s="139"/>
      <c r="L1948" s="59"/>
      <c r="M1948" s="59"/>
    </row>
    <row r="1949" spans="1:13" s="458" customFormat="1" ht="11.25" customHeight="1">
      <c r="A1949" s="59" t="s">
        <v>2763</v>
      </c>
      <c r="B1949" s="139" t="s">
        <v>5692</v>
      </c>
      <c r="C1949" s="59"/>
      <c r="D1949" s="59">
        <v>10018</v>
      </c>
      <c r="E1949" s="139"/>
      <c r="F1949" s="59"/>
      <c r="G1949" s="139"/>
      <c r="H1949" s="59"/>
      <c r="I1949" s="139"/>
      <c r="J1949" s="59"/>
      <c r="K1949" s="139"/>
      <c r="L1949" s="59"/>
      <c r="M1949" s="59"/>
    </row>
    <row r="1950" spans="1:13" s="146" customFormat="1" ht="11.25" customHeight="1">
      <c r="A1950" s="59" t="s">
        <v>5693</v>
      </c>
      <c r="B1950" s="139" t="s">
        <v>5694</v>
      </c>
      <c r="C1950" s="59">
        <v>16.8</v>
      </c>
      <c r="D1950" s="59" t="s">
        <v>276</v>
      </c>
      <c r="E1950" s="139" t="s">
        <v>277</v>
      </c>
      <c r="F1950" s="59" t="s">
        <v>206</v>
      </c>
      <c r="G1950" s="139" t="s">
        <v>298</v>
      </c>
      <c r="H1950" s="59" t="s">
        <v>196</v>
      </c>
      <c r="I1950" s="139" t="s">
        <v>299</v>
      </c>
      <c r="J1950" s="59" t="s">
        <v>1044</v>
      </c>
      <c r="K1950" s="139" t="s">
        <v>1045</v>
      </c>
      <c r="L1950" s="59" t="s">
        <v>409</v>
      </c>
      <c r="M1950" s="59"/>
    </row>
    <row r="1951" spans="1:13" s="146" customFormat="1" ht="11.25" customHeight="1">
      <c r="A1951" s="59" t="s">
        <v>5695</v>
      </c>
      <c r="B1951" s="59" t="s">
        <v>5696</v>
      </c>
      <c r="C1951" s="59"/>
      <c r="D1951" s="59" t="s">
        <v>5693</v>
      </c>
      <c r="E1951" s="59" t="s">
        <v>5697</v>
      </c>
      <c r="F1951" s="59" t="s">
        <v>206</v>
      </c>
      <c r="G1951" s="59" t="s">
        <v>407</v>
      </c>
      <c r="H1951" s="59" t="s">
        <v>680</v>
      </c>
      <c r="I1951" s="59" t="s">
        <v>2359</v>
      </c>
      <c r="J1951" s="59" t="s">
        <v>338</v>
      </c>
      <c r="K1951" s="59" t="s">
        <v>729</v>
      </c>
      <c r="L1951" s="59"/>
      <c r="M1951" s="59"/>
    </row>
    <row r="1952" spans="1:13" s="146" customFormat="1" ht="11.25" customHeight="1">
      <c r="A1952" s="59" t="s">
        <v>5698</v>
      </c>
      <c r="B1952" s="139" t="s">
        <v>5699</v>
      </c>
      <c r="C1952" s="59"/>
      <c r="D1952" s="59" t="s">
        <v>17</v>
      </c>
      <c r="E1952" s="139" t="s">
        <v>275</v>
      </c>
      <c r="F1952" s="59" t="s">
        <v>673</v>
      </c>
      <c r="G1952" s="139" t="s">
        <v>674</v>
      </c>
      <c r="H1952" s="59" t="s">
        <v>206</v>
      </c>
      <c r="I1952" s="139" t="s">
        <v>934</v>
      </c>
      <c r="J1952" s="59" t="s">
        <v>196</v>
      </c>
      <c r="K1952" s="139" t="s">
        <v>408</v>
      </c>
      <c r="L1952" s="59"/>
      <c r="M1952" s="59"/>
    </row>
    <row r="1953" spans="1:13" s="404" customFormat="1" ht="11.25" customHeight="1">
      <c r="A1953" s="264" t="s">
        <v>5700</v>
      </c>
      <c r="B1953" s="264" t="s">
        <v>5701</v>
      </c>
      <c r="C1953" s="268"/>
      <c r="D1953" s="269" t="s">
        <v>644</v>
      </c>
      <c r="E1953" s="264" t="s">
        <v>645</v>
      </c>
      <c r="F1953" s="264" t="s">
        <v>1670</v>
      </c>
      <c r="G1953" s="264" t="s">
        <v>5306</v>
      </c>
      <c r="H1953" s="269" t="s">
        <v>5702</v>
      </c>
      <c r="I1953" s="264" t="s">
        <v>5703</v>
      </c>
      <c r="J1953" s="264" t="s">
        <v>5509</v>
      </c>
      <c r="K1953" s="264" t="s">
        <v>5704</v>
      </c>
      <c r="L1953" s="264"/>
      <c r="M1953" s="264"/>
    </row>
    <row r="1954" spans="1:13" s="146" customFormat="1" ht="11.25" customHeight="1">
      <c r="A1954" s="264" t="s">
        <v>5705</v>
      </c>
      <c r="B1954" s="265" t="s">
        <v>5706</v>
      </c>
      <c r="C1954" s="268"/>
      <c r="D1954" s="266" t="s">
        <v>1256</v>
      </c>
      <c r="E1954" s="265" t="s">
        <v>2471</v>
      </c>
      <c r="F1954" s="265" t="s">
        <v>990</v>
      </c>
      <c r="G1954" s="265" t="s">
        <v>1157</v>
      </c>
      <c r="H1954" s="266" t="s">
        <v>2357</v>
      </c>
      <c r="I1954" s="265" t="s">
        <v>2358</v>
      </c>
      <c r="J1954" s="265" t="s">
        <v>5707</v>
      </c>
      <c r="K1954" s="265" t="s">
        <v>5708</v>
      </c>
      <c r="L1954" s="265" t="s">
        <v>6400</v>
      </c>
      <c r="M1954" s="265" t="s">
        <v>2414</v>
      </c>
    </row>
    <row r="1955" spans="1:13" s="146" customFormat="1" ht="11.25" customHeight="1">
      <c r="A1955" s="59" t="s">
        <v>1731</v>
      </c>
      <c r="B1955" s="139" t="s">
        <v>1732</v>
      </c>
      <c r="C1955" s="59">
        <v>7.1</v>
      </c>
      <c r="D1955" s="59" t="s">
        <v>2357</v>
      </c>
      <c r="E1955" s="139" t="s">
        <v>3814</v>
      </c>
      <c r="F1955" s="59" t="s">
        <v>736</v>
      </c>
      <c r="G1955" s="139" t="s">
        <v>785</v>
      </c>
      <c r="H1955" s="59" t="s">
        <v>476</v>
      </c>
      <c r="I1955" s="139" t="s">
        <v>1178</v>
      </c>
      <c r="J1955" s="59" t="s">
        <v>680</v>
      </c>
      <c r="K1955" s="139" t="s">
        <v>5709</v>
      </c>
      <c r="L1955" s="59" t="s">
        <v>478</v>
      </c>
      <c r="M1955" s="59" t="s">
        <v>5176</v>
      </c>
    </row>
    <row r="1956" spans="1:13" s="146" customFormat="1" ht="11.25" customHeight="1">
      <c r="A1956" s="59" t="s">
        <v>1418</v>
      </c>
      <c r="B1956" s="139" t="s">
        <v>1419</v>
      </c>
      <c r="C1956" s="59"/>
      <c r="D1956" s="59" t="s">
        <v>1323</v>
      </c>
      <c r="E1956" s="139" t="s">
        <v>1324</v>
      </c>
      <c r="F1956" s="59"/>
      <c r="G1956" s="139"/>
      <c r="H1956" s="59"/>
      <c r="I1956" s="139"/>
      <c r="J1956" s="59"/>
      <c r="K1956" s="139"/>
      <c r="L1956" s="59"/>
      <c r="M1956" s="59"/>
    </row>
    <row r="1957" spans="1:13" s="146" customFormat="1" ht="11.25" customHeight="1">
      <c r="A1957" s="264" t="s">
        <v>5710</v>
      </c>
      <c r="B1957" s="265" t="s">
        <v>5711</v>
      </c>
      <c r="C1957" s="267"/>
      <c r="D1957" s="264" t="s">
        <v>547</v>
      </c>
      <c r="E1957" s="264" t="s">
        <v>548</v>
      </c>
      <c r="F1957" s="265" t="s">
        <v>439</v>
      </c>
      <c r="G1957" s="265" t="s">
        <v>440</v>
      </c>
      <c r="H1957" s="265" t="s">
        <v>478</v>
      </c>
      <c r="I1957" s="265" t="s">
        <v>479</v>
      </c>
      <c r="J1957" s="265" t="s">
        <v>658</v>
      </c>
      <c r="K1957" s="265" t="s">
        <v>659</v>
      </c>
      <c r="L1957" s="265"/>
      <c r="M1957" s="265" t="s">
        <v>5712</v>
      </c>
    </row>
    <row r="1958" spans="1:13" s="146" customFormat="1" ht="11.25" customHeight="1">
      <c r="A1958" s="59" t="s">
        <v>1206</v>
      </c>
      <c r="B1958" s="139" t="s">
        <v>1207</v>
      </c>
      <c r="C1958" s="59"/>
      <c r="D1958" s="59" t="s">
        <v>4620</v>
      </c>
      <c r="E1958" s="139" t="s">
        <v>4621</v>
      </c>
      <c r="F1958" s="59"/>
      <c r="G1958" s="139"/>
      <c r="H1958" s="59"/>
      <c r="I1958" s="139"/>
      <c r="J1958" s="59"/>
      <c r="K1958" s="139"/>
      <c r="L1958" s="59"/>
      <c r="M1958" s="59" t="s">
        <v>3588</v>
      </c>
    </row>
    <row r="1959" spans="1:13" s="146" customFormat="1" ht="11.25" customHeight="1">
      <c r="A1959" s="59" t="s">
        <v>5713</v>
      </c>
      <c r="B1959" s="59" t="s">
        <v>5714</v>
      </c>
      <c r="C1959" s="59"/>
      <c r="D1959" s="59" t="s">
        <v>547</v>
      </c>
      <c r="E1959" s="59" t="s">
        <v>548</v>
      </c>
      <c r="F1959" s="59" t="s">
        <v>206</v>
      </c>
      <c r="G1959" s="59" t="s">
        <v>407</v>
      </c>
      <c r="H1959" s="59" t="s">
        <v>1625</v>
      </c>
      <c r="I1959" s="59" t="s">
        <v>1626</v>
      </c>
      <c r="J1959" s="59" t="s">
        <v>790</v>
      </c>
      <c r="K1959" s="59" t="s">
        <v>1955</v>
      </c>
      <c r="L1959" s="59"/>
      <c r="M1959" s="59"/>
    </row>
    <row r="1960" spans="1:13" s="146" customFormat="1" ht="11.25" customHeight="1">
      <c r="A1960" s="59" t="s">
        <v>4765</v>
      </c>
      <c r="B1960" s="139" t="s">
        <v>4766</v>
      </c>
      <c r="C1960" s="59"/>
      <c r="D1960" s="59">
        <v>10072414</v>
      </c>
      <c r="E1960" s="139" t="s">
        <v>708</v>
      </c>
      <c r="F1960" s="59"/>
      <c r="G1960" s="139"/>
      <c r="H1960" s="59"/>
      <c r="I1960" s="139"/>
      <c r="J1960" s="59"/>
      <c r="K1960" s="139"/>
      <c r="L1960" s="59"/>
      <c r="M1960" s="59"/>
    </row>
    <row r="1961" spans="1:13" s="146" customFormat="1" ht="11.25" customHeight="1">
      <c r="A1961" s="59" t="s">
        <v>6463</v>
      </c>
      <c r="B1961" s="139" t="s">
        <v>6464</v>
      </c>
      <c r="C1961" s="59"/>
      <c r="D1961" s="59" t="s">
        <v>6465</v>
      </c>
      <c r="E1961" s="139" t="s">
        <v>6466</v>
      </c>
      <c r="F1961" s="59"/>
      <c r="G1961" s="139"/>
      <c r="H1961" s="59"/>
      <c r="I1961" s="139"/>
      <c r="J1961" s="59"/>
      <c r="K1961" s="139"/>
      <c r="L1961" s="59"/>
      <c r="M1961" s="59"/>
    </row>
    <row r="1962" spans="1:13" s="146" customFormat="1" ht="11.25" customHeight="1">
      <c r="A1962" s="59" t="s">
        <v>5715</v>
      </c>
      <c r="B1962" s="139" t="s">
        <v>5716</v>
      </c>
      <c r="C1962" s="59">
        <v>2.63</v>
      </c>
      <c r="D1962" s="59" t="s">
        <v>483</v>
      </c>
      <c r="E1962" s="139" t="s">
        <v>484</v>
      </c>
      <c r="F1962" s="59" t="s">
        <v>18</v>
      </c>
      <c r="G1962" s="139" t="s">
        <v>854</v>
      </c>
      <c r="H1962" s="59" t="s">
        <v>338</v>
      </c>
      <c r="I1962" s="139" t="s">
        <v>657</v>
      </c>
      <c r="J1962" s="59" t="s">
        <v>2864</v>
      </c>
      <c r="K1962" s="139" t="s">
        <v>5652</v>
      </c>
      <c r="L1962" s="59" t="s">
        <v>691</v>
      </c>
      <c r="M1962" s="59" t="s">
        <v>5717</v>
      </c>
    </row>
    <row r="1963" spans="1:13" s="226" customFormat="1" ht="11.25" customHeight="1">
      <c r="A1963" s="138" t="s">
        <v>1757</v>
      </c>
      <c r="B1963" s="141" t="s">
        <v>1758</v>
      </c>
      <c r="C1963" s="142"/>
      <c r="D1963" s="138">
        <v>10072801</v>
      </c>
      <c r="E1963" s="138"/>
      <c r="F1963" s="138"/>
      <c r="G1963" s="138"/>
      <c r="H1963" s="138"/>
      <c r="I1963" s="138"/>
      <c r="J1963" s="138"/>
      <c r="K1963" s="138"/>
      <c r="L1963" s="138"/>
      <c r="M1963" s="138"/>
    </row>
    <row r="1964" spans="1:13" s="146" customFormat="1" ht="11.25" customHeight="1">
      <c r="A1964" s="59" t="s">
        <v>4928</v>
      </c>
      <c r="B1964" s="139" t="s">
        <v>5718</v>
      </c>
      <c r="C1964" s="59"/>
      <c r="D1964" s="59" t="s">
        <v>589</v>
      </c>
      <c r="E1964" s="139" t="s">
        <v>590</v>
      </c>
      <c r="F1964" s="59" t="s">
        <v>4144</v>
      </c>
      <c r="G1964" s="139" t="s">
        <v>4145</v>
      </c>
      <c r="H1964" s="59" t="s">
        <v>3627</v>
      </c>
      <c r="I1964" s="139" t="s">
        <v>3628</v>
      </c>
      <c r="J1964" s="59" t="s">
        <v>3015</v>
      </c>
      <c r="K1964" s="139" t="s">
        <v>3016</v>
      </c>
      <c r="L1964" s="59" t="s">
        <v>3493</v>
      </c>
      <c r="M1964" s="59"/>
    </row>
    <row r="1965" spans="1:13" s="146" customFormat="1" ht="11.25" customHeight="1">
      <c r="A1965" s="59" t="s">
        <v>3480</v>
      </c>
      <c r="B1965" s="139" t="s">
        <v>3481</v>
      </c>
      <c r="C1965" s="59"/>
      <c r="D1965" s="59" t="s">
        <v>2030</v>
      </c>
      <c r="E1965" s="139" t="s">
        <v>5719</v>
      </c>
      <c r="F1965" s="59"/>
      <c r="G1965" s="139"/>
      <c r="H1965" s="59"/>
      <c r="I1965" s="139"/>
      <c r="J1965" s="59"/>
      <c r="K1965" s="139"/>
      <c r="L1965" s="59"/>
      <c r="M1965" s="59"/>
    </row>
    <row r="1966" spans="1:13" s="146" customFormat="1" ht="11.25" customHeight="1">
      <c r="A1966" s="138" t="s">
        <v>5720</v>
      </c>
      <c r="B1966" s="138" t="s">
        <v>5721</v>
      </c>
      <c r="C1966" s="142"/>
      <c r="D1966" s="138" t="s">
        <v>572</v>
      </c>
      <c r="E1966" s="138" t="s">
        <v>573</v>
      </c>
      <c r="F1966" s="138" t="s">
        <v>576</v>
      </c>
      <c r="G1966" s="138" t="s">
        <v>577</v>
      </c>
      <c r="H1966" s="138" t="s">
        <v>3963</v>
      </c>
      <c r="I1966" s="138" t="s">
        <v>5722</v>
      </c>
      <c r="J1966" s="138" t="s">
        <v>564</v>
      </c>
      <c r="K1966" s="138" t="s">
        <v>5723</v>
      </c>
      <c r="L1966" s="138"/>
      <c r="M1966" s="142"/>
    </row>
    <row r="1967" spans="1:13" s="146" customFormat="1" ht="11.25" customHeight="1">
      <c r="A1967" s="264" t="s">
        <v>5724</v>
      </c>
      <c r="B1967" s="265" t="s">
        <v>5725</v>
      </c>
      <c r="C1967" s="267"/>
      <c r="D1967" s="265" t="s">
        <v>717</v>
      </c>
      <c r="E1967" s="265" t="s">
        <v>2174</v>
      </c>
      <c r="F1967" s="265" t="s">
        <v>2172</v>
      </c>
      <c r="G1967" s="265" t="s">
        <v>2173</v>
      </c>
      <c r="H1967" s="265" t="s">
        <v>640</v>
      </c>
      <c r="I1967" s="265" t="s">
        <v>2164</v>
      </c>
      <c r="J1967" s="265" t="s">
        <v>463</v>
      </c>
      <c r="K1967" s="265" t="s">
        <v>1085</v>
      </c>
      <c r="L1967" s="265"/>
      <c r="M1967" s="265" t="s">
        <v>831</v>
      </c>
    </row>
    <row r="1968" spans="1:13" s="146" customFormat="1" ht="11.25" customHeight="1">
      <c r="A1968" s="59" t="s">
        <v>1352</v>
      </c>
      <c r="B1968" s="59" t="s">
        <v>1353</v>
      </c>
      <c r="C1968" s="59"/>
      <c r="D1968" s="59" t="s">
        <v>527</v>
      </c>
      <c r="E1968" s="59" t="s">
        <v>528</v>
      </c>
      <c r="F1968" s="59"/>
      <c r="G1968" s="59"/>
      <c r="H1968" s="59"/>
      <c r="I1968" s="59"/>
      <c r="J1968" s="59"/>
      <c r="K1968" s="59"/>
      <c r="L1968" s="59"/>
      <c r="M1968" s="59"/>
    </row>
    <row r="1969" spans="1:13" s="146" customFormat="1" ht="11.25" customHeight="1">
      <c r="A1969" s="415" t="s">
        <v>6523</v>
      </c>
      <c r="B1969" s="415" t="s">
        <v>6524</v>
      </c>
      <c r="C1969" s="414"/>
      <c r="D1969" s="415" t="s">
        <v>6550</v>
      </c>
      <c r="E1969" s="415" t="s">
        <v>6525</v>
      </c>
      <c r="F1969" s="415" t="s">
        <v>6579</v>
      </c>
      <c r="G1969" s="415" t="s">
        <v>801</v>
      </c>
      <c r="H1969" s="415" t="s">
        <v>6527</v>
      </c>
      <c r="I1969" s="415" t="s">
        <v>532</v>
      </c>
      <c r="J1969" s="415" t="s">
        <v>6528</v>
      </c>
      <c r="K1969" s="415" t="s">
        <v>382</v>
      </c>
      <c r="L1969" s="265"/>
      <c r="M1969" s="624" t="s">
        <v>6529</v>
      </c>
    </row>
    <row r="1970" spans="1:13" s="146" customFormat="1" ht="11.25" customHeight="1">
      <c r="A1970" s="138" t="s">
        <v>5726</v>
      </c>
      <c r="B1970" s="138" t="s">
        <v>5727</v>
      </c>
      <c r="C1970" s="142"/>
      <c r="D1970" s="138" t="s">
        <v>5720</v>
      </c>
      <c r="E1970" s="138" t="s">
        <v>5728</v>
      </c>
      <c r="F1970" s="138" t="s">
        <v>531</v>
      </c>
      <c r="G1970" s="138" t="s">
        <v>532</v>
      </c>
      <c r="H1970" s="138" t="s">
        <v>288</v>
      </c>
      <c r="I1970" s="138" t="s">
        <v>382</v>
      </c>
      <c r="J1970" s="138" t="s">
        <v>397</v>
      </c>
      <c r="K1970" s="138" t="s">
        <v>549</v>
      </c>
      <c r="L1970" s="138"/>
      <c r="M1970" s="138" t="s">
        <v>480</v>
      </c>
    </row>
    <row r="1971" spans="1:13" s="146" customFormat="1" ht="11.25" customHeight="1">
      <c r="A1971" s="59" t="s">
        <v>3556</v>
      </c>
      <c r="B1971" s="139" t="s">
        <v>3557</v>
      </c>
      <c r="C1971" s="59"/>
      <c r="D1971" s="59" t="s">
        <v>1536</v>
      </c>
      <c r="E1971" s="139" t="s">
        <v>1537</v>
      </c>
      <c r="F1971" s="59"/>
      <c r="G1971" s="139"/>
      <c r="H1971" s="59"/>
      <c r="I1971" s="139"/>
      <c r="J1971" s="59"/>
      <c r="K1971" s="139"/>
      <c r="L1971" s="59"/>
      <c r="M1971" s="59"/>
    </row>
    <row r="1972" spans="1:13" s="146" customFormat="1" ht="11.25" customHeight="1">
      <c r="A1972" s="138" t="s">
        <v>5729</v>
      </c>
      <c r="B1972" s="138" t="s">
        <v>5730</v>
      </c>
      <c r="C1972" s="142"/>
      <c r="D1972" s="138" t="s">
        <v>17</v>
      </c>
      <c r="E1972" s="138" t="s">
        <v>275</v>
      </c>
      <c r="F1972" s="138" t="s">
        <v>288</v>
      </c>
      <c r="G1972" s="138" t="s">
        <v>289</v>
      </c>
      <c r="H1972" s="138" t="s">
        <v>397</v>
      </c>
      <c r="I1972" s="138" t="s">
        <v>549</v>
      </c>
      <c r="J1972" s="138" t="s">
        <v>894</v>
      </c>
      <c r="K1972" s="138" t="s">
        <v>895</v>
      </c>
      <c r="L1972" s="138"/>
      <c r="M1972" s="142"/>
    </row>
    <row r="1973" spans="1:13" s="146" customFormat="1" ht="11.25" customHeight="1">
      <c r="A1973" s="59" t="s">
        <v>4255</v>
      </c>
      <c r="B1973" s="59" t="s">
        <v>4256</v>
      </c>
      <c r="C1973" s="59"/>
      <c r="D1973" s="59">
        <v>9405</v>
      </c>
      <c r="E1973" s="59"/>
      <c r="F1973" s="59"/>
      <c r="G1973" s="59"/>
      <c r="H1973" s="59"/>
      <c r="I1973" s="59"/>
      <c r="J1973" s="59"/>
      <c r="K1973" s="59"/>
      <c r="L1973" s="59"/>
      <c r="M1973" s="59"/>
    </row>
    <row r="1974" spans="1:13" s="146" customFormat="1" ht="11.25" customHeight="1">
      <c r="A1974" s="59" t="s">
        <v>5731</v>
      </c>
      <c r="B1974" s="139" t="s">
        <v>5732</v>
      </c>
      <c r="C1974" s="59">
        <v>11.4</v>
      </c>
      <c r="D1974" s="59" t="s">
        <v>717</v>
      </c>
      <c r="E1974" s="139" t="s">
        <v>718</v>
      </c>
      <c r="F1974" s="59" t="s">
        <v>443</v>
      </c>
      <c r="G1974" s="139" t="s">
        <v>634</v>
      </c>
      <c r="H1974" s="59" t="s">
        <v>1252</v>
      </c>
      <c r="I1974" s="139" t="s">
        <v>1253</v>
      </c>
      <c r="J1974" s="59" t="s">
        <v>329</v>
      </c>
      <c r="K1974" s="139" t="s">
        <v>605</v>
      </c>
      <c r="L1974" s="59"/>
      <c r="M1974" s="59" t="s">
        <v>865</v>
      </c>
    </row>
    <row r="1975" spans="1:13" s="146" customFormat="1" ht="11.25" customHeight="1">
      <c r="A1975" s="59" t="s">
        <v>1591</v>
      </c>
      <c r="B1975" s="139" t="s">
        <v>5733</v>
      </c>
      <c r="C1975" s="59">
        <v>25.9</v>
      </c>
      <c r="D1975" s="59" t="s">
        <v>2838</v>
      </c>
      <c r="E1975" s="139" t="s">
        <v>2839</v>
      </c>
      <c r="F1975" s="59" t="s">
        <v>631</v>
      </c>
      <c r="G1975" s="139" t="s">
        <v>714</v>
      </c>
      <c r="H1975" s="59" t="s">
        <v>448</v>
      </c>
      <c r="I1975" s="139" t="s">
        <v>449</v>
      </c>
      <c r="J1975" s="59" t="s">
        <v>1298</v>
      </c>
      <c r="K1975" s="139" t="s">
        <v>1299</v>
      </c>
      <c r="L1975" s="59" t="s">
        <v>2804</v>
      </c>
      <c r="M1975" s="59" t="s">
        <v>498</v>
      </c>
    </row>
    <row r="1976" spans="1:13" s="121" customFormat="1" ht="11.25" customHeight="1">
      <c r="A1976" s="59" t="s">
        <v>520</v>
      </c>
      <c r="B1976" s="139" t="s">
        <v>521</v>
      </c>
      <c r="C1976" s="59">
        <v>0</v>
      </c>
      <c r="D1976" s="59" t="s">
        <v>599</v>
      </c>
      <c r="E1976" s="139" t="s">
        <v>600</v>
      </c>
      <c r="F1976" s="59"/>
      <c r="G1976" s="139"/>
      <c r="H1976" s="59"/>
      <c r="I1976" s="139"/>
      <c r="J1976" s="59"/>
      <c r="K1976" s="139"/>
      <c r="L1976" s="59"/>
      <c r="M1976" s="59"/>
    </row>
    <row r="1977" spans="1:13" s="121" customFormat="1" ht="11.25" customHeight="1">
      <c r="A1977" s="59" t="s">
        <v>5734</v>
      </c>
      <c r="B1977" s="59" t="s">
        <v>5735</v>
      </c>
      <c r="C1977" s="59"/>
      <c r="D1977" s="59">
        <v>8152</v>
      </c>
      <c r="E1977" s="59"/>
      <c r="F1977" s="59"/>
      <c r="G1977" s="59"/>
      <c r="H1977" s="59"/>
      <c r="I1977" s="59"/>
      <c r="J1977" s="59"/>
      <c r="K1977" s="59"/>
      <c r="L1977" s="59"/>
      <c r="M1977" s="59"/>
    </row>
    <row r="1978" spans="1:13" s="121" customFormat="1" ht="11.25" customHeight="1">
      <c r="A1978" s="59" t="s">
        <v>3051</v>
      </c>
      <c r="B1978" s="139" t="s">
        <v>5736</v>
      </c>
      <c r="C1978" s="59"/>
      <c r="D1978" s="59" t="s">
        <v>589</v>
      </c>
      <c r="E1978" s="139" t="s">
        <v>590</v>
      </c>
      <c r="F1978" s="59" t="s">
        <v>837</v>
      </c>
      <c r="G1978" s="139" t="s">
        <v>838</v>
      </c>
      <c r="H1978" s="59"/>
      <c r="I1978" s="139"/>
      <c r="J1978" s="59"/>
      <c r="K1978" s="139"/>
      <c r="L1978" s="59"/>
      <c r="M1978" s="59"/>
    </row>
    <row r="1979" spans="1:13" s="121" customFormat="1" ht="11.25" customHeight="1">
      <c r="A1979" s="264" t="s">
        <v>5737</v>
      </c>
      <c r="B1979" s="265" t="s">
        <v>5738</v>
      </c>
      <c r="C1979" s="267"/>
      <c r="D1979" s="264" t="s">
        <v>3089</v>
      </c>
      <c r="E1979" s="264" t="s">
        <v>5339</v>
      </c>
      <c r="F1979" s="265" t="s">
        <v>206</v>
      </c>
      <c r="G1979" s="265" t="s">
        <v>407</v>
      </c>
      <c r="H1979" s="265" t="s">
        <v>673</v>
      </c>
      <c r="I1979" s="265" t="s">
        <v>1482</v>
      </c>
      <c r="J1979" s="265" t="s">
        <v>206</v>
      </c>
      <c r="K1979" s="265" t="s">
        <v>407</v>
      </c>
      <c r="L1979" s="265"/>
      <c r="M1979" s="265" t="s">
        <v>1748</v>
      </c>
    </row>
    <row r="1980" spans="1:13" s="121" customFormat="1" ht="11.25" customHeight="1">
      <c r="A1980" s="59" t="s">
        <v>4419</v>
      </c>
      <c r="B1980" s="139" t="s">
        <v>4420</v>
      </c>
      <c r="C1980" s="59"/>
      <c r="D1980" s="59" t="s">
        <v>1218</v>
      </c>
      <c r="E1980" s="139" t="s">
        <v>1219</v>
      </c>
      <c r="F1980" s="59"/>
      <c r="G1980" s="139"/>
      <c r="H1980" s="59"/>
      <c r="I1980" s="139"/>
      <c r="J1980" s="59"/>
      <c r="K1980" s="139"/>
      <c r="L1980" s="59"/>
      <c r="M1980" s="59"/>
    </row>
    <row r="1981" spans="1:13" s="121" customFormat="1" ht="11.25" customHeight="1">
      <c r="A1981" s="59" t="s">
        <v>371</v>
      </c>
      <c r="B1981" s="139" t="s">
        <v>2851</v>
      </c>
      <c r="C1981" s="59"/>
      <c r="D1981" s="59" t="s">
        <v>541</v>
      </c>
      <c r="E1981" s="139" t="s">
        <v>542</v>
      </c>
      <c r="F1981" s="59" t="s">
        <v>5739</v>
      </c>
      <c r="G1981" s="139" t="s">
        <v>5740</v>
      </c>
      <c r="H1981" s="59"/>
      <c r="I1981" s="139"/>
      <c r="J1981" s="59"/>
      <c r="K1981" s="139"/>
      <c r="L1981" s="59"/>
      <c r="M1981" s="59"/>
    </row>
    <row r="1982" spans="1:13" s="121" customFormat="1" ht="11.25" customHeight="1">
      <c r="A1982" s="59" t="s">
        <v>2490</v>
      </c>
      <c r="B1982" s="59" t="s">
        <v>2491</v>
      </c>
      <c r="C1982" s="59"/>
      <c r="D1982" s="59" t="s">
        <v>443</v>
      </c>
      <c r="E1982" s="59" t="s">
        <v>634</v>
      </c>
      <c r="F1982" s="59" t="s">
        <v>2150</v>
      </c>
      <c r="G1982" s="59" t="s">
        <v>2237</v>
      </c>
      <c r="H1982" s="59"/>
      <c r="I1982" s="59"/>
      <c r="J1982" s="59" t="s">
        <v>455</v>
      </c>
      <c r="K1982" s="59" t="s">
        <v>561</v>
      </c>
      <c r="L1982" s="59"/>
      <c r="M1982" s="59"/>
    </row>
    <row r="1983" spans="1:13" s="121" customFormat="1" ht="11.25" customHeight="1">
      <c r="A1983" s="59" t="s">
        <v>4776</v>
      </c>
      <c r="B1983" s="139" t="s">
        <v>4777</v>
      </c>
      <c r="C1983" s="59"/>
      <c r="D1983" s="59">
        <v>10067</v>
      </c>
      <c r="E1983" s="139" t="s">
        <v>432</v>
      </c>
      <c r="F1983" s="59"/>
      <c r="G1983" s="139"/>
      <c r="H1983" s="59"/>
      <c r="I1983" s="139"/>
      <c r="J1983" s="59"/>
      <c r="K1983" s="139"/>
      <c r="L1983" s="59"/>
      <c r="M1983" s="59"/>
    </row>
    <row r="1984" spans="1:13" s="121" customFormat="1" ht="11.25" customHeight="1">
      <c r="A1984" s="138" t="s">
        <v>5644</v>
      </c>
      <c r="B1984" s="138" t="s">
        <v>5645</v>
      </c>
      <c r="C1984" s="142"/>
      <c r="D1984" s="138" t="s">
        <v>5741</v>
      </c>
      <c r="E1984" s="138" t="s">
        <v>5742</v>
      </c>
      <c r="F1984" s="138" t="s">
        <v>206</v>
      </c>
      <c r="G1984" s="138" t="s">
        <v>407</v>
      </c>
      <c r="H1984" s="138" t="s">
        <v>196</v>
      </c>
      <c r="I1984" s="138" t="s">
        <v>408</v>
      </c>
      <c r="J1984" s="138" t="s">
        <v>409</v>
      </c>
      <c r="K1984" s="138" t="s">
        <v>410</v>
      </c>
      <c r="L1984" s="141" t="s">
        <v>3222</v>
      </c>
      <c r="M1984" s="138" t="s">
        <v>480</v>
      </c>
    </row>
    <row r="1985" spans="1:13" s="121" customFormat="1" ht="11.25" customHeight="1">
      <c r="A1985" s="264" t="s">
        <v>5743</v>
      </c>
      <c r="B1985" s="265" t="s">
        <v>5744</v>
      </c>
      <c r="C1985" s="267"/>
      <c r="D1985" s="265" t="s">
        <v>736</v>
      </c>
      <c r="E1985" s="265" t="s">
        <v>785</v>
      </c>
      <c r="F1985" s="265" t="s">
        <v>17</v>
      </c>
      <c r="G1985" s="265" t="s">
        <v>275</v>
      </c>
      <c r="H1985" s="265" t="s">
        <v>715</v>
      </c>
      <c r="I1985" s="265" t="s">
        <v>716</v>
      </c>
      <c r="J1985" s="265" t="s">
        <v>717</v>
      </c>
      <c r="K1985" s="265" t="s">
        <v>2174</v>
      </c>
      <c r="L1985" s="265"/>
      <c r="M1985" s="265" t="s">
        <v>2414</v>
      </c>
    </row>
    <row r="1986" spans="1:13" s="121" customFormat="1" ht="11.25" customHeight="1">
      <c r="A1986" s="59" t="s">
        <v>558</v>
      </c>
      <c r="B1986" s="59" t="s">
        <v>559</v>
      </c>
      <c r="C1986" s="59"/>
      <c r="D1986" s="59" t="s">
        <v>459</v>
      </c>
      <c r="E1986" s="59" t="s">
        <v>4563</v>
      </c>
      <c r="F1986" s="59"/>
      <c r="G1986" s="59"/>
      <c r="H1986" s="59"/>
      <c r="I1986" s="59"/>
      <c r="J1986" s="59"/>
      <c r="K1986" s="59"/>
      <c r="L1986" s="59"/>
      <c r="M1986" s="59"/>
    </row>
    <row r="1987" spans="1:13" s="121" customFormat="1" ht="11.25" customHeight="1">
      <c r="A1987" s="59" t="s">
        <v>5686</v>
      </c>
      <c r="B1987" s="139" t="s">
        <v>5687</v>
      </c>
      <c r="C1987" s="59"/>
      <c r="D1987" s="59">
        <v>11123</v>
      </c>
      <c r="E1987" s="139"/>
      <c r="F1987" s="59"/>
      <c r="G1987" s="139"/>
      <c r="H1987" s="59"/>
      <c r="I1987" s="139"/>
      <c r="J1987" s="59"/>
      <c r="K1987" s="139"/>
      <c r="L1987" s="59"/>
      <c r="M1987" s="59"/>
    </row>
    <row r="1988" spans="1:13" s="121" customFormat="1" ht="11.25" customHeight="1">
      <c r="A1988" s="264" t="s">
        <v>5745</v>
      </c>
      <c r="B1988" s="265" t="s">
        <v>5746</v>
      </c>
      <c r="C1988" s="267"/>
      <c r="D1988" s="266" t="s">
        <v>17</v>
      </c>
      <c r="E1988" s="265" t="s">
        <v>275</v>
      </c>
      <c r="F1988" s="266" t="s">
        <v>1525</v>
      </c>
      <c r="G1988" s="265" t="s">
        <v>1849</v>
      </c>
      <c r="H1988" s="266" t="s">
        <v>531</v>
      </c>
      <c r="I1988" s="265" t="s">
        <v>532</v>
      </c>
      <c r="J1988" s="265" t="s">
        <v>397</v>
      </c>
      <c r="K1988" s="265" t="s">
        <v>646</v>
      </c>
      <c r="L1988" s="265"/>
      <c r="M1988" s="265" t="s">
        <v>2905</v>
      </c>
    </row>
    <row r="1989" spans="1:13" s="121" customFormat="1" ht="11.25" customHeight="1">
      <c r="A1989" s="138" t="s">
        <v>5747</v>
      </c>
      <c r="B1989" s="138" t="s">
        <v>5748</v>
      </c>
      <c r="C1989" s="142"/>
      <c r="D1989" s="138" t="s">
        <v>5749</v>
      </c>
      <c r="E1989" s="138" t="s">
        <v>5750</v>
      </c>
      <c r="F1989" s="138" t="s">
        <v>2713</v>
      </c>
      <c r="G1989" s="138" t="s">
        <v>2714</v>
      </c>
      <c r="H1989" s="138" t="s">
        <v>3342</v>
      </c>
      <c r="I1989" s="138" t="s">
        <v>5751</v>
      </c>
      <c r="J1989" s="138" t="s">
        <v>627</v>
      </c>
      <c r="K1989" s="138" t="s">
        <v>2682</v>
      </c>
      <c r="L1989" s="138"/>
      <c r="M1989" s="138"/>
    </row>
    <row r="1990" spans="1:13" s="121" customFormat="1" ht="11.25" customHeight="1">
      <c r="A1990" s="264" t="s">
        <v>4993</v>
      </c>
      <c r="B1990" s="265" t="s">
        <v>4994</v>
      </c>
      <c r="C1990" s="267">
        <v>24.8</v>
      </c>
      <c r="D1990" s="264" t="s">
        <v>1137</v>
      </c>
      <c r="E1990" s="264" t="s">
        <v>1138</v>
      </c>
      <c r="F1990" s="265" t="s">
        <v>1735</v>
      </c>
      <c r="G1990" s="265" t="s">
        <v>1736</v>
      </c>
      <c r="H1990" s="265" t="s">
        <v>717</v>
      </c>
      <c r="I1990" s="265" t="s">
        <v>718</v>
      </c>
      <c r="J1990" s="265" t="s">
        <v>631</v>
      </c>
      <c r="K1990" s="265" t="s">
        <v>714</v>
      </c>
      <c r="L1990" s="265"/>
      <c r="M1990" s="265" t="s">
        <v>865</v>
      </c>
    </row>
    <row r="1991" spans="1:13" s="121" customFormat="1" ht="11.25" customHeight="1">
      <c r="A1991" s="59" t="s">
        <v>732</v>
      </c>
      <c r="B1991" s="139" t="s">
        <v>5752</v>
      </c>
      <c r="C1991" s="59"/>
      <c r="D1991" s="59" t="s">
        <v>4063</v>
      </c>
      <c r="E1991" s="139" t="s">
        <v>4064</v>
      </c>
      <c r="F1991" s="59"/>
      <c r="G1991" s="139"/>
      <c r="H1991" s="59"/>
      <c r="I1991" s="139"/>
      <c r="J1991" s="59"/>
      <c r="K1991" s="139"/>
      <c r="L1991" s="59"/>
      <c r="M1991" s="59"/>
    </row>
    <row r="1992" spans="1:13" s="121" customFormat="1" ht="11.25" customHeight="1">
      <c r="A1992" s="138" t="s">
        <v>5753</v>
      </c>
      <c r="B1992" s="138" t="s">
        <v>5754</v>
      </c>
      <c r="C1992" s="142"/>
      <c r="D1992" s="138" t="s">
        <v>810</v>
      </c>
      <c r="E1992" s="138" t="s">
        <v>811</v>
      </c>
      <c r="F1992" s="138" t="s">
        <v>695</v>
      </c>
      <c r="G1992" s="138" t="s">
        <v>892</v>
      </c>
      <c r="H1992" s="138" t="s">
        <v>397</v>
      </c>
      <c r="I1992" s="138" t="s">
        <v>549</v>
      </c>
      <c r="J1992" s="138" t="s">
        <v>5755</v>
      </c>
      <c r="K1992" s="138" t="s">
        <v>5756</v>
      </c>
      <c r="L1992" s="138"/>
      <c r="M1992" s="138"/>
    </row>
    <row r="1993" spans="1:13" s="121" customFormat="1" ht="11.25" customHeight="1">
      <c r="A1993" s="59" t="s">
        <v>5741</v>
      </c>
      <c r="B1993" s="139" t="s">
        <v>5742</v>
      </c>
      <c r="C1993" s="59">
        <v>19.100000000000001</v>
      </c>
      <c r="D1993" s="59" t="s">
        <v>1137</v>
      </c>
      <c r="E1993" s="139" t="s">
        <v>1138</v>
      </c>
      <c r="F1993" s="59" t="s">
        <v>715</v>
      </c>
      <c r="G1993" s="139" t="s">
        <v>716</v>
      </c>
      <c r="H1993" s="59" t="s">
        <v>631</v>
      </c>
      <c r="I1993" s="139" t="s">
        <v>714</v>
      </c>
      <c r="J1993" s="59" t="s">
        <v>1926</v>
      </c>
      <c r="K1993" s="139" t="s">
        <v>1952</v>
      </c>
      <c r="L1993" s="59" t="s">
        <v>1080</v>
      </c>
      <c r="M1993" s="59"/>
    </row>
    <row r="1994" spans="1:13" s="121" customFormat="1" ht="11.25" customHeight="1">
      <c r="A1994" s="59" t="s">
        <v>5757</v>
      </c>
      <c r="B1994" s="59" t="s">
        <v>5758</v>
      </c>
      <c r="C1994" s="59"/>
      <c r="D1994" s="59">
        <v>8453</v>
      </c>
      <c r="E1994" s="59"/>
      <c r="F1994" s="59"/>
      <c r="G1994" s="59"/>
      <c r="H1994" s="59"/>
      <c r="I1994" s="59"/>
      <c r="J1994" s="59"/>
      <c r="K1994" s="59"/>
      <c r="L1994" s="59"/>
      <c r="M1994" s="59"/>
    </row>
    <row r="1995" spans="1:13" s="121" customFormat="1" ht="11.25" customHeight="1">
      <c r="A1995" s="138" t="s">
        <v>5759</v>
      </c>
      <c r="B1995" s="138" t="s">
        <v>5760</v>
      </c>
      <c r="C1995" s="142"/>
      <c r="D1995" s="138" t="s">
        <v>378</v>
      </c>
      <c r="E1995" s="138" t="s">
        <v>379</v>
      </c>
      <c r="F1995" s="138" t="s">
        <v>483</v>
      </c>
      <c r="G1995" s="138" t="s">
        <v>484</v>
      </c>
      <c r="H1995" s="138" t="s">
        <v>288</v>
      </c>
      <c r="I1995" s="138" t="s">
        <v>382</v>
      </c>
      <c r="J1995" s="138" t="s">
        <v>397</v>
      </c>
      <c r="K1995" s="138" t="s">
        <v>646</v>
      </c>
      <c r="L1995" s="138"/>
      <c r="M1995" s="138" t="s">
        <v>1159</v>
      </c>
    </row>
    <row r="1996" spans="1:13" s="121" customFormat="1" ht="11.25" customHeight="1">
      <c r="A1996" s="138" t="s">
        <v>5761</v>
      </c>
      <c r="B1996" s="138" t="s">
        <v>5762</v>
      </c>
      <c r="C1996" s="142"/>
      <c r="D1996" s="138" t="s">
        <v>1742</v>
      </c>
      <c r="E1996" s="138" t="s">
        <v>4217</v>
      </c>
      <c r="F1996" s="138" t="s">
        <v>288</v>
      </c>
      <c r="G1996" s="138" t="s">
        <v>289</v>
      </c>
      <c r="H1996" s="138" t="s">
        <v>894</v>
      </c>
      <c r="I1996" s="138" t="s">
        <v>895</v>
      </c>
      <c r="J1996" s="141" t="s">
        <v>790</v>
      </c>
      <c r="K1996" s="138" t="s">
        <v>5763</v>
      </c>
      <c r="L1996" s="138"/>
      <c r="M1996" s="138"/>
    </row>
    <row r="1997" spans="1:13" s="121" customFormat="1" ht="11.25" customHeight="1">
      <c r="A1997" s="59" t="s">
        <v>986</v>
      </c>
      <c r="B1997" s="59" t="s">
        <v>5764</v>
      </c>
      <c r="C1997" s="59"/>
      <c r="D1997" s="59" t="s">
        <v>589</v>
      </c>
      <c r="E1997" s="59" t="s">
        <v>590</v>
      </c>
      <c r="F1997" s="59" t="s">
        <v>774</v>
      </c>
      <c r="G1997" s="59" t="s">
        <v>4264</v>
      </c>
      <c r="H1997" s="59"/>
      <c r="I1997" s="59"/>
      <c r="J1997" s="59"/>
      <c r="K1997" s="59"/>
      <c r="L1997" s="59"/>
      <c r="M1997" s="59"/>
    </row>
    <row r="1998" spans="1:13" s="121" customFormat="1" ht="11.25" customHeight="1">
      <c r="A1998" s="59" t="s">
        <v>3334</v>
      </c>
      <c r="B1998" s="59" t="s">
        <v>3338</v>
      </c>
      <c r="C1998" s="59"/>
      <c r="D1998" s="59" t="s">
        <v>1796</v>
      </c>
      <c r="E1998" s="59" t="s">
        <v>1797</v>
      </c>
      <c r="F1998" s="59" t="s">
        <v>3472</v>
      </c>
      <c r="G1998" s="59" t="s">
        <v>4752</v>
      </c>
      <c r="H1998" s="59" t="s">
        <v>3472</v>
      </c>
      <c r="I1998" s="59" t="s">
        <v>3473</v>
      </c>
      <c r="J1998" s="59"/>
      <c r="K1998" s="59"/>
      <c r="L1998" s="59"/>
      <c r="M1998" s="59"/>
    </row>
    <row r="1999" spans="1:13" s="121" customFormat="1" ht="11.25" customHeight="1">
      <c r="A1999" s="59" t="s">
        <v>3360</v>
      </c>
      <c r="B1999" s="59" t="s">
        <v>3361</v>
      </c>
      <c r="C1999" s="59"/>
      <c r="D1999" s="59" t="s">
        <v>4157</v>
      </c>
      <c r="E1999" s="59" t="s">
        <v>4158</v>
      </c>
      <c r="F1999" s="59" t="s">
        <v>4157</v>
      </c>
      <c r="G1999" s="59" t="s">
        <v>4158</v>
      </c>
      <c r="H1999" s="59"/>
      <c r="I1999" s="59"/>
      <c r="J1999" s="59"/>
      <c r="K1999" s="59"/>
      <c r="L1999" s="59"/>
      <c r="M1999" s="59"/>
    </row>
    <row r="2000" spans="1:13" s="121" customFormat="1" ht="11.25" customHeight="1">
      <c r="A2000" s="59" t="s">
        <v>3666</v>
      </c>
      <c r="B2000" s="59" t="s">
        <v>3667</v>
      </c>
      <c r="C2000" s="59"/>
      <c r="D2000" s="59" t="s">
        <v>1509</v>
      </c>
      <c r="E2000" s="59" t="s">
        <v>1510</v>
      </c>
      <c r="F2000" s="59" t="s">
        <v>4174</v>
      </c>
      <c r="G2000" s="59" t="s">
        <v>4175</v>
      </c>
      <c r="H2000" s="59" t="s">
        <v>3532</v>
      </c>
      <c r="I2000" s="59" t="s">
        <v>3533</v>
      </c>
      <c r="J2000" s="59"/>
      <c r="K2000" s="59"/>
      <c r="L2000" s="59"/>
      <c r="M2000" s="59"/>
    </row>
    <row r="2001" spans="1:13" s="121" customFormat="1" ht="11.25" customHeight="1">
      <c r="A2001" s="59" t="s">
        <v>1298</v>
      </c>
      <c r="B2001" s="139" t="s">
        <v>1299</v>
      </c>
      <c r="C2001" s="59"/>
      <c r="D2001" s="59" t="s">
        <v>1446</v>
      </c>
      <c r="E2001" s="139" t="s">
        <v>1980</v>
      </c>
      <c r="F2001" s="59" t="s">
        <v>603</v>
      </c>
      <c r="G2001" s="139" t="s">
        <v>604</v>
      </c>
      <c r="H2001" s="59"/>
      <c r="I2001" s="139"/>
      <c r="J2001" s="59"/>
      <c r="K2001" s="139"/>
      <c r="L2001" s="59"/>
      <c r="M2001" s="59"/>
    </row>
    <row r="2002" spans="1:13" s="121" customFormat="1" ht="11.25" customHeight="1">
      <c r="A2002" s="54" t="s">
        <v>5765</v>
      </c>
      <c r="B2002" s="54" t="s">
        <v>5766</v>
      </c>
      <c r="C2002" s="54">
        <v>20.9</v>
      </c>
      <c r="D2002" s="54" t="s">
        <v>4665</v>
      </c>
      <c r="E2002" s="54" t="s">
        <v>5767</v>
      </c>
      <c r="F2002" s="54" t="s">
        <v>2838</v>
      </c>
      <c r="G2002" s="54" t="s">
        <v>2839</v>
      </c>
      <c r="H2002" s="54" t="s">
        <v>715</v>
      </c>
      <c r="I2002" s="54" t="s">
        <v>716</v>
      </c>
      <c r="J2002" s="54" t="s">
        <v>631</v>
      </c>
      <c r="K2002" s="54" t="s">
        <v>714</v>
      </c>
      <c r="L2002" s="54" t="s">
        <v>1391</v>
      </c>
      <c r="M2002" s="54" t="s">
        <v>2207</v>
      </c>
    </row>
    <row r="2003" spans="1:13" s="121" customFormat="1" ht="11.25" customHeight="1">
      <c r="A2003" s="59" t="s">
        <v>2680</v>
      </c>
      <c r="B2003" s="139" t="s">
        <v>2681</v>
      </c>
      <c r="C2003" s="59">
        <v>4.3</v>
      </c>
      <c r="D2003" s="59" t="s">
        <v>2170</v>
      </c>
      <c r="E2003" s="139" t="s">
        <v>2171</v>
      </c>
      <c r="F2003" s="59" t="s">
        <v>443</v>
      </c>
      <c r="G2003" s="139" t="s">
        <v>634</v>
      </c>
      <c r="H2003" s="59" t="s">
        <v>3139</v>
      </c>
      <c r="I2003" s="139" t="s">
        <v>4597</v>
      </c>
      <c r="J2003" s="59" t="s">
        <v>1614</v>
      </c>
      <c r="K2003" s="139" t="s">
        <v>1615</v>
      </c>
      <c r="L2003" s="59" t="s">
        <v>603</v>
      </c>
      <c r="M2003" s="59"/>
    </row>
    <row r="2004" spans="1:13" s="121" customFormat="1" ht="11.25" customHeight="1">
      <c r="A2004" s="59" t="s">
        <v>5043</v>
      </c>
      <c r="B2004" s="139" t="s">
        <v>5044</v>
      </c>
      <c r="C2004" s="59"/>
      <c r="D2004" s="59">
        <v>10065</v>
      </c>
      <c r="E2004" s="139"/>
      <c r="F2004" s="59"/>
      <c r="G2004" s="139"/>
      <c r="H2004" s="59"/>
      <c r="I2004" s="139"/>
      <c r="J2004" s="59"/>
      <c r="K2004" s="139"/>
      <c r="L2004" s="59"/>
      <c r="M2004" s="59"/>
    </row>
    <row r="2005" spans="1:13" s="121" customFormat="1" ht="11.25" customHeight="1">
      <c r="A2005" s="138" t="s">
        <v>1967</v>
      </c>
      <c r="B2005" s="138" t="s">
        <v>1968</v>
      </c>
      <c r="C2005" s="142"/>
      <c r="D2005" s="138" t="s">
        <v>3633</v>
      </c>
      <c r="E2005" s="138" t="s">
        <v>1909</v>
      </c>
      <c r="F2005" s="138" t="s">
        <v>4311</v>
      </c>
      <c r="G2005" s="138" t="s">
        <v>4312</v>
      </c>
      <c r="H2005" s="138" t="s">
        <v>5768</v>
      </c>
      <c r="I2005" s="138" t="s">
        <v>5769</v>
      </c>
      <c r="J2005" s="138" t="s">
        <v>389</v>
      </c>
      <c r="K2005" s="138" t="s">
        <v>5770</v>
      </c>
      <c r="L2005" s="138"/>
      <c r="M2005" s="142"/>
    </row>
    <row r="2006" spans="1:13" s="121" customFormat="1" ht="11.25" customHeight="1">
      <c r="A2006" s="138" t="s">
        <v>5771</v>
      </c>
      <c r="B2006" s="138" t="s">
        <v>5772</v>
      </c>
      <c r="C2006" s="142">
        <v>7.1</v>
      </c>
      <c r="D2006" s="138" t="s">
        <v>1525</v>
      </c>
      <c r="E2006" s="138" t="s">
        <v>1526</v>
      </c>
      <c r="F2006" s="138" t="s">
        <v>17</v>
      </c>
      <c r="G2006" s="138" t="s">
        <v>1195</v>
      </c>
      <c r="H2006" s="138" t="s">
        <v>288</v>
      </c>
      <c r="I2006" s="138" t="s">
        <v>1196</v>
      </c>
      <c r="J2006" s="138" t="s">
        <v>397</v>
      </c>
      <c r="K2006" s="138" t="s">
        <v>549</v>
      </c>
      <c r="L2006" s="141" t="s">
        <v>1067</v>
      </c>
      <c r="M2006" s="138" t="s">
        <v>538</v>
      </c>
    </row>
    <row r="2007" spans="1:13" s="121" customFormat="1" ht="11.25" customHeight="1">
      <c r="A2007" s="59" t="s">
        <v>5773</v>
      </c>
      <c r="B2007" s="59" t="s">
        <v>5774</v>
      </c>
      <c r="C2007" s="59">
        <v>7.1</v>
      </c>
      <c r="D2007" s="59" t="s">
        <v>1525</v>
      </c>
      <c r="E2007" s="59" t="s">
        <v>1849</v>
      </c>
      <c r="F2007" s="59" t="s">
        <v>17</v>
      </c>
      <c r="G2007" s="59" t="s">
        <v>285</v>
      </c>
      <c r="H2007" s="59" t="s">
        <v>288</v>
      </c>
      <c r="I2007" s="59" t="s">
        <v>289</v>
      </c>
      <c r="J2007" s="59" t="s">
        <v>397</v>
      </c>
      <c r="K2007" s="59" t="s">
        <v>549</v>
      </c>
      <c r="L2007" s="59"/>
      <c r="M2007" s="59" t="s">
        <v>384</v>
      </c>
    </row>
    <row r="2008" spans="1:13" s="121" customFormat="1" ht="11.25" customHeight="1">
      <c r="A2008" s="138" t="s">
        <v>5775</v>
      </c>
      <c r="B2008" s="138" t="s">
        <v>5776</v>
      </c>
      <c r="C2008" s="142"/>
      <c r="D2008" s="138" t="s">
        <v>545</v>
      </c>
      <c r="E2008" s="138" t="s">
        <v>1194</v>
      </c>
      <c r="F2008" s="138" t="s">
        <v>17</v>
      </c>
      <c r="G2008" s="138" t="s">
        <v>1195</v>
      </c>
      <c r="H2008" s="138" t="s">
        <v>736</v>
      </c>
      <c r="I2008" s="138" t="s">
        <v>573</v>
      </c>
      <c r="J2008" s="138" t="s">
        <v>338</v>
      </c>
      <c r="K2008" s="138" t="s">
        <v>339</v>
      </c>
      <c r="L2008" s="138"/>
      <c r="M2008" s="138" t="s">
        <v>993</v>
      </c>
    </row>
    <row r="2009" spans="1:13" s="121" customFormat="1" ht="11.25" customHeight="1">
      <c r="A2009" s="264" t="s">
        <v>5777</v>
      </c>
      <c r="B2009" s="265" t="s">
        <v>5778</v>
      </c>
      <c r="C2009" s="267"/>
      <c r="D2009" s="264" t="s">
        <v>1192</v>
      </c>
      <c r="E2009" s="264" t="s">
        <v>1193</v>
      </c>
      <c r="F2009" s="265" t="s">
        <v>378</v>
      </c>
      <c r="G2009" s="265" t="s">
        <v>379</v>
      </c>
      <c r="H2009" s="265" t="s">
        <v>810</v>
      </c>
      <c r="I2009" s="265" t="s">
        <v>811</v>
      </c>
      <c r="J2009" s="265" t="s">
        <v>695</v>
      </c>
      <c r="K2009" s="265" t="s">
        <v>696</v>
      </c>
      <c r="L2009" s="265"/>
      <c r="M2009" s="265" t="s">
        <v>1748</v>
      </c>
    </row>
    <row r="2010" spans="1:13" s="121" customFormat="1" ht="11.25" customHeight="1">
      <c r="A2010" s="59" t="s">
        <v>5779</v>
      </c>
      <c r="B2010" s="59" t="s">
        <v>5780</v>
      </c>
      <c r="C2010" s="59">
        <v>2.1</v>
      </c>
      <c r="D2010" s="59" t="s">
        <v>990</v>
      </c>
      <c r="E2010" s="59" t="s">
        <v>2069</v>
      </c>
      <c r="F2010" s="59" t="s">
        <v>276</v>
      </c>
      <c r="G2010" s="59" t="s">
        <v>277</v>
      </c>
      <c r="H2010" s="59" t="s">
        <v>286</v>
      </c>
      <c r="I2010" s="59" t="s">
        <v>287</v>
      </c>
      <c r="J2010" s="59" t="s">
        <v>478</v>
      </c>
      <c r="K2010" s="59" t="s">
        <v>479</v>
      </c>
      <c r="L2010" s="59" t="s">
        <v>658</v>
      </c>
      <c r="M2010" s="59" t="s">
        <v>555</v>
      </c>
    </row>
    <row r="2011" spans="1:13" s="121" customFormat="1" ht="11.25" customHeight="1">
      <c r="A2011" s="59" t="s">
        <v>5682</v>
      </c>
      <c r="B2011" s="59" t="s">
        <v>5683</v>
      </c>
      <c r="C2011" s="59"/>
      <c r="D2011" s="59" t="s">
        <v>3456</v>
      </c>
      <c r="E2011" s="59" t="s">
        <v>3935</v>
      </c>
      <c r="F2011" s="59" t="s">
        <v>5133</v>
      </c>
      <c r="G2011" s="59" t="s">
        <v>5134</v>
      </c>
      <c r="H2011" s="59"/>
      <c r="I2011" s="59"/>
      <c r="J2011" s="59"/>
      <c r="K2011" s="59"/>
      <c r="L2011" s="59"/>
      <c r="M2011" s="59"/>
    </row>
    <row r="2012" spans="1:13" s="121" customFormat="1" ht="11.25" customHeight="1">
      <c r="A2012" s="59" t="s">
        <v>4105</v>
      </c>
      <c r="B2012" s="139" t="s">
        <v>4106</v>
      </c>
      <c r="C2012" s="59"/>
      <c r="D2012" s="59">
        <v>52</v>
      </c>
      <c r="E2012" s="139"/>
      <c r="F2012" s="59"/>
      <c r="G2012" s="139"/>
      <c r="H2012" s="59"/>
      <c r="I2012" s="139"/>
      <c r="J2012" s="59"/>
      <c r="K2012" s="139"/>
      <c r="L2012" s="59">
        <v>52</v>
      </c>
      <c r="M2012" s="59"/>
    </row>
    <row r="2013" spans="1:13" s="121" customFormat="1" ht="11.25" customHeight="1">
      <c r="A2013" s="59" t="s">
        <v>3053</v>
      </c>
      <c r="B2013" s="139" t="s">
        <v>5781</v>
      </c>
      <c r="C2013" s="59"/>
      <c r="D2013" s="59" t="s">
        <v>2981</v>
      </c>
      <c r="E2013" s="139" t="s">
        <v>2982</v>
      </c>
      <c r="F2013" s="59"/>
      <c r="G2013" s="139"/>
      <c r="H2013" s="59"/>
      <c r="I2013" s="139"/>
      <c r="J2013" s="59"/>
      <c r="K2013" s="139"/>
      <c r="L2013" s="59"/>
      <c r="M2013" s="59"/>
    </row>
    <row r="2014" spans="1:13" s="121" customFormat="1" ht="11.25" customHeight="1">
      <c r="A2014" s="59" t="s">
        <v>5782</v>
      </c>
      <c r="B2014" s="59" t="s">
        <v>5783</v>
      </c>
      <c r="C2014" s="59"/>
      <c r="D2014" s="59" t="s">
        <v>2607</v>
      </c>
      <c r="E2014" s="59" t="s">
        <v>5784</v>
      </c>
      <c r="F2014" s="59" t="s">
        <v>296</v>
      </c>
      <c r="G2014" s="59" t="s">
        <v>4603</v>
      </c>
      <c r="H2014" s="59" t="s">
        <v>206</v>
      </c>
      <c r="I2014" s="59" t="s">
        <v>407</v>
      </c>
      <c r="J2014" s="59" t="s">
        <v>196</v>
      </c>
      <c r="K2014" s="59" t="s">
        <v>408</v>
      </c>
      <c r="L2014" s="59"/>
      <c r="M2014" s="59"/>
    </row>
    <row r="2015" spans="1:13" s="121" customFormat="1" ht="11.25" customHeight="1">
      <c r="A2015" s="59" t="s">
        <v>5785</v>
      </c>
      <c r="B2015" s="139" t="s">
        <v>5786</v>
      </c>
      <c r="C2015" s="59"/>
      <c r="D2015" s="59" t="s">
        <v>276</v>
      </c>
      <c r="E2015" s="139" t="s">
        <v>1800</v>
      </c>
      <c r="F2015" s="59" t="s">
        <v>4853</v>
      </c>
      <c r="G2015" s="139" t="s">
        <v>5787</v>
      </c>
      <c r="H2015" s="59" t="s">
        <v>17</v>
      </c>
      <c r="I2015" s="139" t="s">
        <v>275</v>
      </c>
      <c r="J2015" s="59" t="s">
        <v>531</v>
      </c>
      <c r="K2015" s="139" t="s">
        <v>532</v>
      </c>
      <c r="L2015" s="59" t="s">
        <v>691</v>
      </c>
      <c r="M2015" s="59"/>
    </row>
    <row r="2016" spans="1:13" s="279" customFormat="1" ht="11.25" customHeight="1">
      <c r="A2016" s="59" t="s">
        <v>5788</v>
      </c>
      <c r="B2016" s="139" t="s">
        <v>5789</v>
      </c>
      <c r="C2016" s="59"/>
      <c r="D2016" s="59" t="s">
        <v>276</v>
      </c>
      <c r="E2016" s="139" t="s">
        <v>1800</v>
      </c>
      <c r="F2016" s="59" t="s">
        <v>531</v>
      </c>
      <c r="G2016" s="139" t="s">
        <v>532</v>
      </c>
      <c r="H2016" s="59" t="s">
        <v>1953</v>
      </c>
      <c r="I2016" s="139" t="s">
        <v>1954</v>
      </c>
      <c r="J2016" s="59" t="s">
        <v>4373</v>
      </c>
      <c r="K2016" s="139" t="s">
        <v>4894</v>
      </c>
      <c r="L2016" s="59" t="s">
        <v>3827</v>
      </c>
      <c r="M2016" s="59"/>
    </row>
    <row r="2017" spans="1:13" s="279" customFormat="1" ht="11.25" customHeight="1">
      <c r="A2017" s="59" t="s">
        <v>5790</v>
      </c>
      <c r="B2017" s="59" t="s">
        <v>5791</v>
      </c>
      <c r="C2017" s="59">
        <v>10</v>
      </c>
      <c r="D2017" s="59" t="s">
        <v>734</v>
      </c>
      <c r="E2017" s="59" t="s">
        <v>735</v>
      </c>
      <c r="F2017" s="59" t="s">
        <v>2868</v>
      </c>
      <c r="G2017" s="59" t="s">
        <v>5792</v>
      </c>
      <c r="H2017" s="59" t="s">
        <v>736</v>
      </c>
      <c r="I2017" s="59" t="s">
        <v>573</v>
      </c>
      <c r="J2017" s="59" t="s">
        <v>574</v>
      </c>
      <c r="K2017" s="59" t="s">
        <v>575</v>
      </c>
      <c r="L2017" s="59" t="s">
        <v>691</v>
      </c>
      <c r="M2017" s="59" t="s">
        <v>956</v>
      </c>
    </row>
    <row r="2018" spans="1:13" s="279" customFormat="1" ht="11.25" customHeight="1">
      <c r="A2018" s="59" t="s">
        <v>5793</v>
      </c>
      <c r="B2018" s="59" t="s">
        <v>5794</v>
      </c>
      <c r="C2018" s="59"/>
      <c r="D2018" s="59" t="s">
        <v>276</v>
      </c>
      <c r="E2018" s="59" t="s">
        <v>277</v>
      </c>
      <c r="F2018" s="59" t="s">
        <v>1625</v>
      </c>
      <c r="G2018" s="59" t="s">
        <v>1626</v>
      </c>
      <c r="H2018" s="59" t="s">
        <v>5795</v>
      </c>
      <c r="I2018" s="59" t="s">
        <v>5796</v>
      </c>
      <c r="J2018" s="59" t="s">
        <v>905</v>
      </c>
      <c r="K2018" s="59" t="s">
        <v>906</v>
      </c>
      <c r="L2018" s="59"/>
      <c r="M2018" s="59"/>
    </row>
    <row r="2019" spans="1:13" s="279" customFormat="1" ht="11.25" customHeight="1">
      <c r="A2019" s="59" t="s">
        <v>1616</v>
      </c>
      <c r="B2019" s="59" t="s">
        <v>1617</v>
      </c>
      <c r="C2019" s="59"/>
      <c r="D2019" s="59" t="s">
        <v>1300</v>
      </c>
      <c r="E2019" s="59" t="s">
        <v>1301</v>
      </c>
      <c r="F2019" s="59"/>
      <c r="G2019" s="59"/>
      <c r="H2019" s="59"/>
      <c r="I2019" s="59"/>
      <c r="J2019" s="59"/>
      <c r="K2019" s="59"/>
      <c r="L2019" s="59"/>
      <c r="M2019" s="59"/>
    </row>
    <row r="2020" spans="1:13" s="279" customFormat="1" ht="11.25" customHeight="1">
      <c r="A2020" s="59" t="s">
        <v>2868</v>
      </c>
      <c r="B2020" s="59" t="s">
        <v>2869</v>
      </c>
      <c r="C2020" s="59"/>
      <c r="D2020" s="59" t="s">
        <v>576</v>
      </c>
      <c r="E2020" s="59" t="s">
        <v>664</v>
      </c>
      <c r="F2020" s="59" t="s">
        <v>1967</v>
      </c>
      <c r="G2020" s="59" t="s">
        <v>1968</v>
      </c>
      <c r="H2020" s="59" t="s">
        <v>924</v>
      </c>
      <c r="I2020" s="59" t="s">
        <v>932</v>
      </c>
      <c r="J2020" s="59"/>
      <c r="K2020" s="59"/>
      <c r="L2020" s="59"/>
      <c r="M2020" s="59"/>
    </row>
    <row r="2021" spans="1:13" s="279" customFormat="1" ht="11.25" customHeight="1">
      <c r="A2021" s="59" t="s">
        <v>2182</v>
      </c>
      <c r="B2021" s="139" t="s">
        <v>4741</v>
      </c>
      <c r="C2021" s="59">
        <v>20.9</v>
      </c>
      <c r="D2021" s="59" t="s">
        <v>276</v>
      </c>
      <c r="E2021" s="139" t="s">
        <v>1800</v>
      </c>
      <c r="F2021" s="59" t="s">
        <v>1735</v>
      </c>
      <c r="G2021" s="139" t="s">
        <v>1736</v>
      </c>
      <c r="H2021" s="59" t="s">
        <v>1947</v>
      </c>
      <c r="I2021" s="139" t="s">
        <v>1948</v>
      </c>
      <c r="J2021" s="59" t="s">
        <v>715</v>
      </c>
      <c r="K2021" s="139" t="s">
        <v>716</v>
      </c>
      <c r="L2021" s="59" t="s">
        <v>5797</v>
      </c>
      <c r="M2021" s="59" t="s">
        <v>2372</v>
      </c>
    </row>
    <row r="2022" spans="1:13" s="422" customFormat="1" ht="11.25" customHeight="1">
      <c r="A2022" s="59" t="s">
        <v>14</v>
      </c>
      <c r="B2022" s="139" t="s">
        <v>5798</v>
      </c>
      <c r="C2022" s="59">
        <v>16.100000000000001</v>
      </c>
      <c r="D2022" s="59" t="s">
        <v>2182</v>
      </c>
      <c r="E2022" s="139" t="s">
        <v>2183</v>
      </c>
      <c r="F2022" s="59" t="s">
        <v>276</v>
      </c>
      <c r="G2022" s="139" t="s">
        <v>277</v>
      </c>
      <c r="H2022" s="59" t="s">
        <v>695</v>
      </c>
      <c r="I2022" s="139" t="s">
        <v>696</v>
      </c>
      <c r="J2022" s="59" t="s">
        <v>1331</v>
      </c>
      <c r="K2022" s="139" t="s">
        <v>5799</v>
      </c>
      <c r="L2022" s="59" t="s">
        <v>5062</v>
      </c>
      <c r="M2022" s="59" t="s">
        <v>2878</v>
      </c>
    </row>
    <row r="2023" spans="1:13" s="279" customFormat="1" ht="11.25" customHeight="1">
      <c r="A2023" s="59" t="s">
        <v>5800</v>
      </c>
      <c r="B2023" s="59" t="s">
        <v>5801</v>
      </c>
      <c r="C2023" s="59"/>
      <c r="D2023" s="59" t="s">
        <v>1735</v>
      </c>
      <c r="E2023" s="59" t="s">
        <v>1736</v>
      </c>
      <c r="F2023" s="59" t="s">
        <v>2170</v>
      </c>
      <c r="G2023" s="59" t="s">
        <v>2171</v>
      </c>
      <c r="H2023" s="59" t="s">
        <v>717</v>
      </c>
      <c r="I2023" s="59" t="s">
        <v>718</v>
      </c>
      <c r="J2023" s="59" t="s">
        <v>715</v>
      </c>
      <c r="K2023" s="59" t="s">
        <v>716</v>
      </c>
      <c r="L2023" s="59"/>
      <c r="M2023" s="59"/>
    </row>
    <row r="2024" spans="1:13" s="279" customFormat="1" ht="11.25" customHeight="1">
      <c r="A2024" s="264" t="s">
        <v>5802</v>
      </c>
      <c r="B2024" s="265" t="s">
        <v>5803</v>
      </c>
      <c r="C2024" s="267"/>
      <c r="D2024" s="265" t="s">
        <v>1735</v>
      </c>
      <c r="E2024" s="265" t="s">
        <v>1736</v>
      </c>
      <c r="F2024" s="265" t="s">
        <v>631</v>
      </c>
      <c r="G2024" s="265" t="s">
        <v>714</v>
      </c>
      <c r="H2024" s="265" t="s">
        <v>1078</v>
      </c>
      <c r="I2024" s="265" t="s">
        <v>1079</v>
      </c>
      <c r="J2024" s="265" t="s">
        <v>2172</v>
      </c>
      <c r="K2024" s="265" t="s">
        <v>2173</v>
      </c>
      <c r="L2024" s="265"/>
      <c r="M2024" s="265" t="s">
        <v>5804</v>
      </c>
    </row>
    <row r="2025" spans="1:13" s="279" customFormat="1" ht="11.25" customHeight="1">
      <c r="A2025" s="59" t="s">
        <v>5805</v>
      </c>
      <c r="B2025" s="59" t="s">
        <v>5806</v>
      </c>
      <c r="C2025" s="59"/>
      <c r="D2025" s="59" t="s">
        <v>4086</v>
      </c>
      <c r="E2025" s="59" t="s">
        <v>4087</v>
      </c>
      <c r="F2025" s="59"/>
      <c r="G2025" s="59"/>
      <c r="H2025" s="59"/>
      <c r="I2025" s="59"/>
      <c r="J2025" s="59"/>
      <c r="K2025" s="59"/>
      <c r="L2025" s="59"/>
      <c r="M2025" s="59"/>
    </row>
    <row r="2026" spans="1:13" s="279" customFormat="1" ht="11.25" customHeight="1">
      <c r="A2026" s="138" t="s">
        <v>5807</v>
      </c>
      <c r="B2026" s="138" t="s">
        <v>5808</v>
      </c>
      <c r="C2026" s="142"/>
      <c r="D2026" s="138" t="s">
        <v>288</v>
      </c>
      <c r="E2026" s="138" t="s">
        <v>289</v>
      </c>
      <c r="F2026" s="138" t="s">
        <v>397</v>
      </c>
      <c r="G2026" s="138" t="s">
        <v>549</v>
      </c>
      <c r="H2026" s="138" t="s">
        <v>1997</v>
      </c>
      <c r="I2026" s="138" t="s">
        <v>3703</v>
      </c>
      <c r="J2026" s="138" t="s">
        <v>788</v>
      </c>
      <c r="K2026" s="138" t="s">
        <v>789</v>
      </c>
      <c r="L2026" s="138"/>
      <c r="M2026" s="142"/>
    </row>
    <row r="2027" spans="1:13" s="279" customFormat="1" ht="11.25" customHeight="1">
      <c r="A2027" s="138" t="s">
        <v>5809</v>
      </c>
      <c r="B2027" s="141" t="s">
        <v>5810</v>
      </c>
      <c r="C2027" s="142"/>
      <c r="D2027" s="141" t="s">
        <v>2182</v>
      </c>
      <c r="E2027" s="141" t="s">
        <v>2183</v>
      </c>
      <c r="F2027" s="141" t="s">
        <v>16</v>
      </c>
      <c r="G2027" s="141" t="s">
        <v>1667</v>
      </c>
      <c r="H2027" s="141" t="s">
        <v>474</v>
      </c>
      <c r="I2027" s="141" t="s">
        <v>475</v>
      </c>
      <c r="J2027" s="141" t="s">
        <v>531</v>
      </c>
      <c r="K2027" s="141" t="s">
        <v>532</v>
      </c>
      <c r="L2027" s="141" t="s">
        <v>691</v>
      </c>
      <c r="M2027" s="142"/>
    </row>
    <row r="2028" spans="1:13" s="279" customFormat="1" ht="11.25" customHeight="1">
      <c r="A2028" s="59" t="s">
        <v>5811</v>
      </c>
      <c r="B2028" s="139" t="s">
        <v>5812</v>
      </c>
      <c r="C2028" s="59">
        <v>3.54</v>
      </c>
      <c r="D2028" s="59" t="s">
        <v>276</v>
      </c>
      <c r="E2028" s="139" t="s">
        <v>277</v>
      </c>
      <c r="F2028" s="59" t="s">
        <v>378</v>
      </c>
      <c r="G2028" s="139" t="s">
        <v>379</v>
      </c>
      <c r="H2028" s="59" t="s">
        <v>786</v>
      </c>
      <c r="I2028" s="139" t="s">
        <v>787</v>
      </c>
      <c r="J2028" s="59" t="s">
        <v>441</v>
      </c>
      <c r="K2028" s="139" t="s">
        <v>2913</v>
      </c>
      <c r="L2028" s="59" t="s">
        <v>691</v>
      </c>
      <c r="M2028" s="59" t="s">
        <v>896</v>
      </c>
    </row>
    <row r="2029" spans="1:13" s="279" customFormat="1" ht="11.25" customHeight="1">
      <c r="A2029" s="59" t="s">
        <v>5813</v>
      </c>
      <c r="B2029" s="139" t="s">
        <v>5814</v>
      </c>
      <c r="C2029" s="59">
        <v>11</v>
      </c>
      <c r="D2029" s="59" t="s">
        <v>1930</v>
      </c>
      <c r="E2029" s="139" t="s">
        <v>1931</v>
      </c>
      <c r="F2029" s="59" t="s">
        <v>483</v>
      </c>
      <c r="G2029" s="139" t="s">
        <v>484</v>
      </c>
      <c r="H2029" s="59" t="s">
        <v>1735</v>
      </c>
      <c r="I2029" s="139" t="s">
        <v>2184</v>
      </c>
      <c r="J2029" s="59" t="s">
        <v>1947</v>
      </c>
      <c r="K2029" s="139" t="s">
        <v>1948</v>
      </c>
      <c r="L2029" s="59" t="s">
        <v>631</v>
      </c>
      <c r="M2029" s="59" t="s">
        <v>3469</v>
      </c>
    </row>
    <row r="2030" spans="1:13" s="279" customFormat="1" ht="11.25" customHeight="1">
      <c r="A2030" s="59" t="s">
        <v>2607</v>
      </c>
      <c r="B2030" s="139" t="s">
        <v>2608</v>
      </c>
      <c r="C2030" s="59">
        <v>4.0999999999999996</v>
      </c>
      <c r="D2030" s="59" t="s">
        <v>17</v>
      </c>
      <c r="E2030" s="139" t="s">
        <v>1568</v>
      </c>
      <c r="F2030" s="59" t="s">
        <v>206</v>
      </c>
      <c r="G2030" s="139" t="s">
        <v>407</v>
      </c>
      <c r="H2030" s="59" t="s">
        <v>675</v>
      </c>
      <c r="I2030" s="139" t="s">
        <v>5815</v>
      </c>
      <c r="J2030" s="59" t="s">
        <v>4309</v>
      </c>
      <c r="K2030" s="139" t="s">
        <v>5816</v>
      </c>
      <c r="L2030" s="59" t="s">
        <v>564</v>
      </c>
      <c r="M2030" s="59"/>
    </row>
    <row r="2031" spans="1:13" s="279" customFormat="1" ht="11.25" customHeight="1">
      <c r="A2031" s="59" t="s">
        <v>276</v>
      </c>
      <c r="B2031" s="139" t="s">
        <v>277</v>
      </c>
      <c r="C2031" s="59">
        <v>20.100000000000001</v>
      </c>
      <c r="D2031" s="59" t="s">
        <v>1137</v>
      </c>
      <c r="E2031" s="139" t="s">
        <v>1138</v>
      </c>
      <c r="F2031" s="59" t="s">
        <v>1926</v>
      </c>
      <c r="G2031" s="139" t="s">
        <v>1927</v>
      </c>
      <c r="H2031" s="59" t="s">
        <v>1088</v>
      </c>
      <c r="I2031" s="139" t="s">
        <v>1089</v>
      </c>
      <c r="J2031" s="59" t="s">
        <v>1250</v>
      </c>
      <c r="K2031" s="139" t="s">
        <v>1251</v>
      </c>
      <c r="L2031" s="59" t="s">
        <v>2192</v>
      </c>
      <c r="M2031" s="59" t="s">
        <v>5817</v>
      </c>
    </row>
    <row r="2032" spans="1:13" s="279" customFormat="1" ht="11.25" customHeight="1">
      <c r="A2032" s="59" t="s">
        <v>5818</v>
      </c>
      <c r="B2032" s="139" t="s">
        <v>5819</v>
      </c>
      <c r="C2032" s="59">
        <v>3.9</v>
      </c>
      <c r="D2032" s="59" t="s">
        <v>5802</v>
      </c>
      <c r="E2032" s="139" t="s">
        <v>5820</v>
      </c>
      <c r="F2032" s="59" t="s">
        <v>17</v>
      </c>
      <c r="G2032" s="139" t="s">
        <v>275</v>
      </c>
      <c r="H2032" s="59" t="s">
        <v>810</v>
      </c>
      <c r="I2032" s="139" t="s">
        <v>811</v>
      </c>
      <c r="J2032" s="59" t="s">
        <v>380</v>
      </c>
      <c r="K2032" s="139" t="s">
        <v>1173</v>
      </c>
      <c r="L2032" s="59" t="s">
        <v>885</v>
      </c>
      <c r="M2032" s="59"/>
    </row>
    <row r="2033" spans="1:13" s="279" customFormat="1" ht="11.25" customHeight="1">
      <c r="A2033" s="59" t="s">
        <v>1420</v>
      </c>
      <c r="B2033" s="139" t="s">
        <v>1421</v>
      </c>
      <c r="C2033" s="59"/>
      <c r="D2033" s="59">
        <v>10004</v>
      </c>
      <c r="E2033" s="139"/>
      <c r="F2033" s="59"/>
      <c r="G2033" s="139"/>
      <c r="H2033" s="59"/>
      <c r="I2033" s="139"/>
      <c r="J2033" s="59"/>
      <c r="K2033" s="139"/>
      <c r="L2033" s="59"/>
      <c r="M2033" s="59"/>
    </row>
    <row r="2034" spans="1:13" s="279" customFormat="1" ht="11.25" customHeight="1">
      <c r="A2034" s="264" t="s">
        <v>5821</v>
      </c>
      <c r="B2034" s="265" t="s">
        <v>5822</v>
      </c>
      <c r="C2034" s="267">
        <v>11.8</v>
      </c>
      <c r="D2034" s="265" t="s">
        <v>2182</v>
      </c>
      <c r="E2034" s="265" t="s">
        <v>2277</v>
      </c>
      <c r="F2034" s="265" t="s">
        <v>1930</v>
      </c>
      <c r="G2034" s="265" t="s">
        <v>4703</v>
      </c>
      <c r="H2034" s="265" t="s">
        <v>1735</v>
      </c>
      <c r="I2034" s="265" t="s">
        <v>1736</v>
      </c>
      <c r="J2034" s="265" t="s">
        <v>1137</v>
      </c>
      <c r="K2034" s="265" t="s">
        <v>1138</v>
      </c>
      <c r="L2034" s="265" t="s">
        <v>715</v>
      </c>
      <c r="M2034" s="265" t="s">
        <v>5823</v>
      </c>
    </row>
    <row r="2035" spans="1:13" s="279" customFormat="1" ht="11.25" customHeight="1">
      <c r="A2035" s="59" t="s">
        <v>5824</v>
      </c>
      <c r="B2035" s="59" t="s">
        <v>5825</v>
      </c>
      <c r="C2035" s="59">
        <v>8.6</v>
      </c>
      <c r="D2035" s="59" t="s">
        <v>378</v>
      </c>
      <c r="E2035" s="59" t="s">
        <v>379</v>
      </c>
      <c r="F2035" s="59" t="s">
        <v>2450</v>
      </c>
      <c r="G2035" s="59" t="s">
        <v>2451</v>
      </c>
      <c r="H2035" s="59" t="s">
        <v>1926</v>
      </c>
      <c r="I2035" s="59" t="s">
        <v>1927</v>
      </c>
      <c r="J2035" s="59" t="s">
        <v>1088</v>
      </c>
      <c r="K2035" s="59" t="s">
        <v>1089</v>
      </c>
      <c r="L2035" s="59" t="s">
        <v>1250</v>
      </c>
      <c r="M2035" s="59" t="s">
        <v>1646</v>
      </c>
    </row>
    <row r="2036" spans="1:13" s="279" customFormat="1" ht="11.25" customHeight="1">
      <c r="A2036" s="264" t="s">
        <v>5826</v>
      </c>
      <c r="B2036" s="265" t="s">
        <v>5827</v>
      </c>
      <c r="C2036" s="267"/>
      <c r="D2036" s="265" t="s">
        <v>1192</v>
      </c>
      <c r="E2036" s="265" t="s">
        <v>1695</v>
      </c>
      <c r="F2036" s="265" t="s">
        <v>276</v>
      </c>
      <c r="G2036" s="265" t="s">
        <v>277</v>
      </c>
      <c r="H2036" s="265" t="s">
        <v>2311</v>
      </c>
      <c r="I2036" s="265" t="s">
        <v>2312</v>
      </c>
      <c r="J2036" s="265" t="s">
        <v>1100</v>
      </c>
      <c r="K2036" s="265" t="s">
        <v>3049</v>
      </c>
      <c r="L2036" s="265" t="s">
        <v>691</v>
      </c>
      <c r="M2036" s="265" t="s">
        <v>5828</v>
      </c>
    </row>
    <row r="2037" spans="1:13" s="121" customFormat="1" ht="11.25" customHeight="1">
      <c r="A2037" s="265" t="s">
        <v>5829</v>
      </c>
      <c r="B2037" s="265" t="s">
        <v>5830</v>
      </c>
      <c r="C2037" s="267">
        <v>7.41</v>
      </c>
      <c r="D2037" s="265" t="s">
        <v>2297</v>
      </c>
      <c r="E2037" s="265" t="s">
        <v>2298</v>
      </c>
      <c r="F2037" s="265" t="s">
        <v>5227</v>
      </c>
      <c r="G2037" s="265" t="s">
        <v>5228</v>
      </c>
      <c r="H2037" s="265" t="s">
        <v>810</v>
      </c>
      <c r="I2037" s="265" t="s">
        <v>811</v>
      </c>
      <c r="J2037" s="265" t="s">
        <v>378</v>
      </c>
      <c r="K2037" s="265" t="s">
        <v>1020</v>
      </c>
      <c r="L2037" s="265" t="s">
        <v>6418</v>
      </c>
      <c r="M2037" s="265"/>
    </row>
    <row r="2038" spans="1:13" s="121" customFormat="1" ht="11.25" customHeight="1">
      <c r="A2038" s="138" t="s">
        <v>5831</v>
      </c>
      <c r="B2038" s="138" t="s">
        <v>5832</v>
      </c>
      <c r="C2038" s="142"/>
      <c r="D2038" s="138" t="s">
        <v>1572</v>
      </c>
      <c r="E2038" s="138" t="s">
        <v>4372</v>
      </c>
      <c r="F2038" s="138" t="s">
        <v>397</v>
      </c>
      <c r="G2038" s="138" t="s">
        <v>549</v>
      </c>
      <c r="H2038" s="138" t="s">
        <v>5833</v>
      </c>
      <c r="I2038" s="138" t="s">
        <v>5834</v>
      </c>
      <c r="J2038" s="138" t="s">
        <v>1230</v>
      </c>
      <c r="K2038" s="138" t="s">
        <v>5835</v>
      </c>
      <c r="L2038" s="138"/>
      <c r="M2038" s="138"/>
    </row>
    <row r="2039" spans="1:13" s="121" customFormat="1" ht="11.25" customHeight="1">
      <c r="A2039" s="264" t="s">
        <v>5836</v>
      </c>
      <c r="B2039" s="264" t="s">
        <v>5837</v>
      </c>
      <c r="C2039" s="267"/>
      <c r="D2039" s="264" t="s">
        <v>378</v>
      </c>
      <c r="E2039" s="264" t="s">
        <v>379</v>
      </c>
      <c r="F2039" s="264" t="s">
        <v>286</v>
      </c>
      <c r="G2039" s="264" t="s">
        <v>688</v>
      </c>
      <c r="H2039" s="265" t="s">
        <v>4957</v>
      </c>
      <c r="I2039" s="264" t="s">
        <v>5838</v>
      </c>
      <c r="J2039" s="264" t="s">
        <v>19</v>
      </c>
      <c r="K2039" s="264" t="s">
        <v>302</v>
      </c>
      <c r="L2039" s="264"/>
      <c r="M2039" s="267"/>
    </row>
    <row r="2040" spans="1:13" s="121" customFormat="1" ht="11.25" customHeight="1">
      <c r="A2040" s="59" t="s">
        <v>5839</v>
      </c>
      <c r="B2040" s="59" t="s">
        <v>5840</v>
      </c>
      <c r="C2040" s="59"/>
      <c r="D2040" s="59">
        <v>11021903</v>
      </c>
      <c r="E2040" s="59" t="s">
        <v>2702</v>
      </c>
      <c r="F2040" s="59"/>
      <c r="G2040" s="59"/>
      <c r="H2040" s="59"/>
      <c r="I2040" s="59"/>
      <c r="J2040" s="59"/>
      <c r="K2040" s="59"/>
      <c r="L2040" s="59"/>
      <c r="M2040" s="59"/>
    </row>
    <row r="2041" spans="1:13" s="121" customFormat="1" ht="11.25" customHeight="1">
      <c r="A2041" s="138" t="s">
        <v>1166</v>
      </c>
      <c r="B2041" s="142" t="s">
        <v>2475</v>
      </c>
      <c r="C2041" s="142">
        <v>2.6</v>
      </c>
      <c r="D2041" s="142" t="s">
        <v>5841</v>
      </c>
      <c r="E2041" s="142" t="s">
        <v>5842</v>
      </c>
      <c r="F2041" s="142" t="s">
        <v>1755</v>
      </c>
      <c r="G2041" s="142" t="s">
        <v>1756</v>
      </c>
      <c r="H2041" s="142" t="s">
        <v>3229</v>
      </c>
      <c r="I2041" s="142" t="s">
        <v>3230</v>
      </c>
      <c r="J2041" s="138" t="s">
        <v>4381</v>
      </c>
      <c r="K2041" s="138" t="s">
        <v>5566</v>
      </c>
      <c r="L2041" s="138"/>
      <c r="M2041" s="142"/>
    </row>
    <row r="2042" spans="1:13" s="121" customFormat="1" ht="11.25" customHeight="1">
      <c r="A2042" s="138" t="s">
        <v>5843</v>
      </c>
      <c r="B2042" s="141" t="s">
        <v>5844</v>
      </c>
      <c r="C2042" s="142"/>
      <c r="D2042" s="141" t="s">
        <v>693</v>
      </c>
      <c r="E2042" s="141" t="s">
        <v>694</v>
      </c>
      <c r="F2042" s="141" t="s">
        <v>378</v>
      </c>
      <c r="G2042" s="141" t="s">
        <v>379</v>
      </c>
      <c r="H2042" s="141" t="s">
        <v>695</v>
      </c>
      <c r="I2042" s="141" t="s">
        <v>696</v>
      </c>
      <c r="J2042" s="141" t="s">
        <v>1150</v>
      </c>
      <c r="K2042" s="141" t="s">
        <v>1151</v>
      </c>
      <c r="L2042" s="141" t="s">
        <v>4030</v>
      </c>
      <c r="M2042" s="142"/>
    </row>
    <row r="2043" spans="1:13" s="121" customFormat="1" ht="11.25" customHeight="1">
      <c r="A2043" s="264" t="s">
        <v>5845</v>
      </c>
      <c r="B2043" s="265" t="s">
        <v>5846</v>
      </c>
      <c r="C2043" s="267">
        <v>3.4</v>
      </c>
      <c r="D2043" s="265" t="s">
        <v>378</v>
      </c>
      <c r="E2043" s="265" t="s">
        <v>379</v>
      </c>
      <c r="F2043" s="265" t="s">
        <v>736</v>
      </c>
      <c r="G2043" s="265" t="s">
        <v>785</v>
      </c>
      <c r="H2043" s="265" t="s">
        <v>1964</v>
      </c>
      <c r="I2043" s="265" t="s">
        <v>5847</v>
      </c>
      <c r="J2043" s="265" t="s">
        <v>662</v>
      </c>
      <c r="K2043" s="265" t="s">
        <v>663</v>
      </c>
      <c r="L2043" s="265"/>
      <c r="M2043" s="265" t="s">
        <v>5848</v>
      </c>
    </row>
    <row r="2044" spans="1:13" s="121" customFormat="1" ht="11.25" customHeight="1">
      <c r="A2044" s="264" t="s">
        <v>5849</v>
      </c>
      <c r="B2044" s="265" t="s">
        <v>5850</v>
      </c>
      <c r="C2044" s="267"/>
      <c r="D2044" s="265" t="s">
        <v>2496</v>
      </c>
      <c r="E2044" s="265" t="s">
        <v>2497</v>
      </c>
      <c r="F2044" s="265" t="s">
        <v>1735</v>
      </c>
      <c r="G2044" s="265" t="s">
        <v>1736</v>
      </c>
      <c r="H2044" s="265" t="s">
        <v>2226</v>
      </c>
      <c r="I2044" s="265" t="s">
        <v>2498</v>
      </c>
      <c r="J2044" s="265" t="s">
        <v>1429</v>
      </c>
      <c r="K2044" s="265" t="s">
        <v>1430</v>
      </c>
      <c r="L2044" s="265"/>
      <c r="M2044" s="265" t="s">
        <v>2207</v>
      </c>
    </row>
    <row r="2045" spans="1:13" s="121" customFormat="1" ht="11.25" customHeight="1">
      <c r="A2045" s="138" t="s">
        <v>5851</v>
      </c>
      <c r="B2045" s="138" t="s">
        <v>5852</v>
      </c>
      <c r="C2045" s="142">
        <v>8.9</v>
      </c>
      <c r="D2045" s="138" t="s">
        <v>346</v>
      </c>
      <c r="E2045" s="138" t="s">
        <v>347</v>
      </c>
      <c r="F2045" s="138" t="s">
        <v>680</v>
      </c>
      <c r="G2045" s="138" t="s">
        <v>755</v>
      </c>
      <c r="H2045" s="138" t="s">
        <v>338</v>
      </c>
      <c r="I2045" s="138" t="s">
        <v>657</v>
      </c>
      <c r="J2045" s="138" t="s">
        <v>658</v>
      </c>
      <c r="K2045" s="138" t="s">
        <v>659</v>
      </c>
      <c r="L2045" s="138"/>
      <c r="M2045" s="138" t="s">
        <v>356</v>
      </c>
    </row>
    <row r="2046" spans="1:13" s="121" customFormat="1" ht="11.25" customHeight="1">
      <c r="A2046" s="59" t="s">
        <v>348</v>
      </c>
      <c r="B2046" s="59" t="s">
        <v>5853</v>
      </c>
      <c r="C2046" s="59"/>
      <c r="D2046" s="59" t="s">
        <v>338</v>
      </c>
      <c r="E2046" s="59" t="s">
        <v>339</v>
      </c>
      <c r="F2046" s="59" t="s">
        <v>781</v>
      </c>
      <c r="G2046" s="59" t="s">
        <v>4296</v>
      </c>
      <c r="H2046" s="59" t="s">
        <v>658</v>
      </c>
      <c r="I2046" s="59" t="s">
        <v>659</v>
      </c>
      <c r="J2046" s="59" t="s">
        <v>772</v>
      </c>
      <c r="K2046" s="59" t="s">
        <v>869</v>
      </c>
      <c r="L2046" s="59"/>
      <c r="M2046" s="59" t="s">
        <v>356</v>
      </c>
    </row>
    <row r="2047" spans="1:13" s="121" customFormat="1" ht="11.25" customHeight="1">
      <c r="A2047" s="59" t="s">
        <v>319</v>
      </c>
      <c r="B2047" s="59" t="s">
        <v>320</v>
      </c>
      <c r="C2047" s="59"/>
      <c r="D2047" s="59" t="s">
        <v>675</v>
      </c>
      <c r="E2047" s="59" t="s">
        <v>676</v>
      </c>
      <c r="F2047" s="59" t="s">
        <v>6386</v>
      </c>
      <c r="G2047" s="59" t="s">
        <v>2375</v>
      </c>
      <c r="H2047" s="59" t="s">
        <v>1277</v>
      </c>
      <c r="I2047" s="59" t="s">
        <v>1278</v>
      </c>
      <c r="J2047" s="59" t="s">
        <v>2538</v>
      </c>
      <c r="K2047" s="59" t="s">
        <v>2539</v>
      </c>
      <c r="L2047" s="59"/>
      <c r="M2047" s="59"/>
    </row>
    <row r="2048" spans="1:13" s="121" customFormat="1" ht="11.25" customHeight="1">
      <c r="A2048" s="138" t="s">
        <v>5854</v>
      </c>
      <c r="B2048" s="138" t="s">
        <v>5855</v>
      </c>
      <c r="C2048" s="142">
        <v>11.5</v>
      </c>
      <c r="D2048" s="138" t="s">
        <v>348</v>
      </c>
      <c r="E2048" s="138" t="s">
        <v>1146</v>
      </c>
      <c r="F2048" s="138" t="s">
        <v>478</v>
      </c>
      <c r="G2048" s="141" t="s">
        <v>479</v>
      </c>
      <c r="H2048" s="138" t="s">
        <v>338</v>
      </c>
      <c r="I2048" s="138" t="s">
        <v>657</v>
      </c>
      <c r="J2048" s="141" t="s">
        <v>3046</v>
      </c>
      <c r="K2048" s="138" t="s">
        <v>4072</v>
      </c>
      <c r="L2048" s="138"/>
      <c r="M2048" s="138" t="s">
        <v>356</v>
      </c>
    </row>
    <row r="2049" spans="1:13" s="121" customFormat="1" ht="11.25" customHeight="1">
      <c r="A2049" s="59" t="s">
        <v>2810</v>
      </c>
      <c r="B2049" s="59" t="s">
        <v>2811</v>
      </c>
      <c r="C2049" s="59"/>
      <c r="D2049" s="59" t="s">
        <v>1348</v>
      </c>
      <c r="E2049" s="59" t="s">
        <v>1349</v>
      </c>
      <c r="F2049" s="59" t="s">
        <v>1032</v>
      </c>
      <c r="G2049" s="59" t="s">
        <v>1033</v>
      </c>
      <c r="H2049" s="59" t="s">
        <v>3645</v>
      </c>
      <c r="I2049" s="59" t="s">
        <v>5856</v>
      </c>
      <c r="J2049" s="59" t="s">
        <v>1035</v>
      </c>
      <c r="K2049" s="59" t="s">
        <v>1036</v>
      </c>
      <c r="L2049" s="59"/>
      <c r="M2049" s="59"/>
    </row>
    <row r="2050" spans="1:13" s="121" customFormat="1" ht="11.25" customHeight="1">
      <c r="A2050" s="138" t="s">
        <v>5857</v>
      </c>
      <c r="B2050" s="138" t="s">
        <v>5858</v>
      </c>
      <c r="C2050" s="142"/>
      <c r="D2050" s="138" t="s">
        <v>1735</v>
      </c>
      <c r="E2050" s="138" t="s">
        <v>4670</v>
      </c>
      <c r="F2050" s="138" t="s">
        <v>715</v>
      </c>
      <c r="G2050" s="138" t="s">
        <v>716</v>
      </c>
      <c r="H2050" s="138" t="s">
        <v>631</v>
      </c>
      <c r="I2050" s="138" t="s">
        <v>714</v>
      </c>
      <c r="J2050" s="138" t="s">
        <v>448</v>
      </c>
      <c r="K2050" s="138" t="s">
        <v>2271</v>
      </c>
      <c r="L2050" s="138"/>
      <c r="M2050" s="142"/>
    </row>
    <row r="2051" spans="1:13" s="121" customFormat="1" ht="11.25" customHeight="1">
      <c r="A2051" s="59" t="s">
        <v>4887</v>
      </c>
      <c r="B2051" s="139" t="s">
        <v>4888</v>
      </c>
      <c r="C2051" s="59"/>
      <c r="D2051" s="59">
        <v>106</v>
      </c>
      <c r="E2051" s="139"/>
      <c r="F2051" s="59"/>
      <c r="G2051" s="139"/>
      <c r="H2051" s="59"/>
      <c r="I2051" s="139"/>
      <c r="J2051" s="59"/>
      <c r="K2051" s="139"/>
      <c r="L2051" s="59">
        <v>106</v>
      </c>
      <c r="M2051" s="59"/>
    </row>
    <row r="2052" spans="1:13" s="121" customFormat="1" ht="11.25" customHeight="1">
      <c r="A2052" s="59" t="s">
        <v>5859</v>
      </c>
      <c r="B2052" s="139" t="s">
        <v>5860</v>
      </c>
      <c r="C2052" s="59">
        <v>9.6</v>
      </c>
      <c r="D2052" s="59" t="s">
        <v>19</v>
      </c>
      <c r="E2052" s="139" t="s">
        <v>302</v>
      </c>
      <c r="F2052" s="59" t="s">
        <v>206</v>
      </c>
      <c r="G2052" s="139" t="s">
        <v>407</v>
      </c>
      <c r="H2052" s="59" t="s">
        <v>715</v>
      </c>
      <c r="I2052" s="139" t="s">
        <v>716</v>
      </c>
      <c r="J2052" s="59" t="s">
        <v>1605</v>
      </c>
      <c r="K2052" s="139" t="s">
        <v>5861</v>
      </c>
      <c r="L2052" s="59"/>
      <c r="M2052" s="59"/>
    </row>
    <row r="2053" spans="1:13" s="121" customFormat="1" ht="11.25" customHeight="1">
      <c r="A2053" s="138" t="s">
        <v>5862</v>
      </c>
      <c r="B2053" s="138" t="s">
        <v>5863</v>
      </c>
      <c r="C2053" s="142"/>
      <c r="D2053" s="138" t="s">
        <v>547</v>
      </c>
      <c r="E2053" s="138" t="s">
        <v>548</v>
      </c>
      <c r="F2053" s="138" t="s">
        <v>483</v>
      </c>
      <c r="G2053" s="138" t="s">
        <v>484</v>
      </c>
      <c r="H2053" s="138" t="s">
        <v>1670</v>
      </c>
      <c r="I2053" s="138" t="s">
        <v>5306</v>
      </c>
      <c r="J2053" s="138" t="s">
        <v>1672</v>
      </c>
      <c r="K2053" s="138" t="s">
        <v>5864</v>
      </c>
      <c r="L2053" s="138"/>
      <c r="M2053" s="138"/>
    </row>
    <row r="2054" spans="1:13" s="121" customFormat="1" ht="11.25" customHeight="1">
      <c r="A2054" s="59" t="s">
        <v>1902</v>
      </c>
      <c r="B2054" s="139" t="s">
        <v>5865</v>
      </c>
      <c r="C2054" s="59"/>
      <c r="D2054" s="59" t="s">
        <v>3018</v>
      </c>
      <c r="E2054" s="139" t="s">
        <v>5866</v>
      </c>
      <c r="F2054" s="59"/>
      <c r="G2054" s="139"/>
      <c r="H2054" s="59"/>
      <c r="I2054" s="139"/>
      <c r="J2054" s="59"/>
      <c r="K2054" s="139"/>
      <c r="L2054" s="59"/>
      <c r="M2054" s="59"/>
    </row>
    <row r="2055" spans="1:13" s="121" customFormat="1" ht="11.25" customHeight="1">
      <c r="A2055" s="59" t="s">
        <v>5867</v>
      </c>
      <c r="B2055" s="59" t="s">
        <v>5868</v>
      </c>
      <c r="C2055" s="59"/>
      <c r="D2055" s="59">
        <v>8462</v>
      </c>
      <c r="E2055" s="59"/>
      <c r="F2055" s="59"/>
      <c r="G2055" s="59"/>
      <c r="H2055" s="59"/>
      <c r="I2055" s="59"/>
      <c r="J2055" s="59"/>
      <c r="K2055" s="59"/>
      <c r="L2055" s="59"/>
      <c r="M2055" s="59"/>
    </row>
    <row r="2056" spans="1:13" s="121" customFormat="1" ht="11.25" customHeight="1">
      <c r="A2056" s="59" t="s">
        <v>5869</v>
      </c>
      <c r="B2056" s="59" t="s">
        <v>5870</v>
      </c>
      <c r="C2056" s="59"/>
      <c r="D2056" s="59" t="s">
        <v>1525</v>
      </c>
      <c r="E2056" s="59" t="s">
        <v>5437</v>
      </c>
      <c r="F2056" s="59" t="s">
        <v>531</v>
      </c>
      <c r="G2056" s="59" t="s">
        <v>532</v>
      </c>
      <c r="H2056" s="59" t="s">
        <v>288</v>
      </c>
      <c r="I2056" s="59" t="s">
        <v>382</v>
      </c>
      <c r="J2056" s="59" t="s">
        <v>397</v>
      </c>
      <c r="K2056" s="59" t="s">
        <v>549</v>
      </c>
      <c r="L2056" s="59" t="s">
        <v>2046</v>
      </c>
      <c r="M2056" s="59" t="s">
        <v>384</v>
      </c>
    </row>
    <row r="2057" spans="1:13" s="121" customFormat="1" ht="11.25" customHeight="1">
      <c r="A2057" s="264" t="s">
        <v>5871</v>
      </c>
      <c r="B2057" s="265" t="s">
        <v>5872</v>
      </c>
      <c r="C2057" s="267"/>
      <c r="D2057" s="265" t="s">
        <v>1192</v>
      </c>
      <c r="E2057" s="265" t="s">
        <v>1695</v>
      </c>
      <c r="F2057" s="265" t="s">
        <v>17</v>
      </c>
      <c r="G2057" s="265" t="s">
        <v>275</v>
      </c>
      <c r="H2057" s="265" t="s">
        <v>483</v>
      </c>
      <c r="I2057" s="265" t="s">
        <v>484</v>
      </c>
      <c r="J2057" s="265" t="s">
        <v>691</v>
      </c>
      <c r="K2057" s="264"/>
      <c r="L2057" s="264"/>
      <c r="M2057" s="265" t="s">
        <v>5873</v>
      </c>
    </row>
    <row r="2058" spans="1:13" s="121" customFormat="1" ht="11.25" customHeight="1">
      <c r="A2058" s="59" t="s">
        <v>3244</v>
      </c>
      <c r="B2058" s="59" t="s">
        <v>3245</v>
      </c>
      <c r="C2058" s="59"/>
      <c r="D2058" s="59">
        <v>92922</v>
      </c>
      <c r="E2058" s="59"/>
      <c r="F2058" s="59"/>
      <c r="G2058" s="59"/>
      <c r="H2058" s="59"/>
      <c r="I2058" s="59"/>
      <c r="J2058" s="59"/>
      <c r="K2058" s="59"/>
      <c r="L2058" s="59"/>
      <c r="M2058" s="59"/>
    </row>
    <row r="2059" spans="1:13" s="121" customFormat="1" ht="11.25" customHeight="1">
      <c r="A2059" s="264" t="s">
        <v>5874</v>
      </c>
      <c r="B2059" s="265" t="s">
        <v>5875</v>
      </c>
      <c r="C2059" s="267">
        <v>18.5</v>
      </c>
      <c r="D2059" s="264" t="s">
        <v>1823</v>
      </c>
      <c r="E2059" s="264" t="s">
        <v>5876</v>
      </c>
      <c r="F2059" s="265" t="s">
        <v>17</v>
      </c>
      <c r="G2059" s="265" t="s">
        <v>275</v>
      </c>
      <c r="H2059" s="265" t="s">
        <v>378</v>
      </c>
      <c r="I2059" s="265" t="s">
        <v>1020</v>
      </c>
      <c r="J2059" s="264" t="s">
        <v>1775</v>
      </c>
      <c r="K2059" s="264" t="s">
        <v>2259</v>
      </c>
      <c r="L2059" s="264"/>
      <c r="M2059" s="265" t="s">
        <v>5877</v>
      </c>
    </row>
    <row r="2060" spans="1:13" s="121" customFormat="1" ht="11.25" customHeight="1">
      <c r="A2060" s="59" t="s">
        <v>2737</v>
      </c>
      <c r="B2060" s="59" t="s">
        <v>2738</v>
      </c>
      <c r="C2060" s="59"/>
      <c r="D2060" s="59" t="s">
        <v>3584</v>
      </c>
      <c r="E2060" s="59" t="s">
        <v>4159</v>
      </c>
      <c r="F2060" s="59"/>
      <c r="G2060" s="59"/>
      <c r="H2060" s="59"/>
      <c r="I2060" s="59"/>
      <c r="J2060" s="59"/>
      <c r="K2060" s="59"/>
      <c r="L2060" s="59"/>
      <c r="M2060" s="59"/>
    </row>
    <row r="2061" spans="1:13" s="121" customFormat="1" ht="11.25" customHeight="1">
      <c r="A2061" s="264" t="s">
        <v>5878</v>
      </c>
      <c r="B2061" s="265" t="s">
        <v>5879</v>
      </c>
      <c r="C2061" s="267"/>
      <c r="D2061" s="265" t="s">
        <v>2368</v>
      </c>
      <c r="E2061" s="265" t="s">
        <v>5880</v>
      </c>
      <c r="F2061" s="265" t="s">
        <v>17</v>
      </c>
      <c r="G2061" s="265" t="s">
        <v>275</v>
      </c>
      <c r="H2061" s="265" t="s">
        <v>483</v>
      </c>
      <c r="I2061" s="265" t="s">
        <v>484</v>
      </c>
      <c r="J2061" s="265" t="s">
        <v>478</v>
      </c>
      <c r="K2061" s="265" t="s">
        <v>479</v>
      </c>
      <c r="L2061" s="265"/>
      <c r="M2061" s="265" t="s">
        <v>2414</v>
      </c>
    </row>
    <row r="2062" spans="1:13" s="121" customFormat="1" ht="11.25" customHeight="1">
      <c r="A2062" s="264" t="s">
        <v>5881</v>
      </c>
      <c r="B2062" s="265" t="s">
        <v>5882</v>
      </c>
      <c r="C2062" s="267"/>
      <c r="D2062" s="265" t="s">
        <v>1192</v>
      </c>
      <c r="E2062" s="265" t="s">
        <v>1695</v>
      </c>
      <c r="F2062" s="265" t="s">
        <v>547</v>
      </c>
      <c r="G2062" s="265" t="s">
        <v>548</v>
      </c>
      <c r="H2062" s="265" t="s">
        <v>286</v>
      </c>
      <c r="I2062" s="265" t="s">
        <v>287</v>
      </c>
      <c r="J2062" s="265" t="s">
        <v>478</v>
      </c>
      <c r="K2062" s="265" t="s">
        <v>479</v>
      </c>
      <c r="L2062" s="265"/>
      <c r="M2062" s="265" t="s">
        <v>1646</v>
      </c>
    </row>
    <row r="2063" spans="1:13" s="121" customFormat="1" ht="11.25" customHeight="1">
      <c r="A2063" s="264" t="s">
        <v>3948</v>
      </c>
      <c r="B2063" s="265" t="s">
        <v>3949</v>
      </c>
      <c r="C2063" s="267"/>
      <c r="D2063" s="265" t="s">
        <v>3507</v>
      </c>
      <c r="E2063" s="265" t="s">
        <v>3508</v>
      </c>
      <c r="F2063" s="265"/>
      <c r="G2063" s="265"/>
      <c r="H2063" s="265"/>
      <c r="I2063" s="265"/>
      <c r="J2063" s="265"/>
      <c r="K2063" s="265"/>
      <c r="L2063" s="265"/>
      <c r="M2063" s="265"/>
    </row>
    <row r="2064" spans="1:13" s="121" customFormat="1" ht="11.25" customHeight="1">
      <c r="A2064" s="59" t="s">
        <v>2611</v>
      </c>
      <c r="B2064" s="139" t="s">
        <v>2612</v>
      </c>
      <c r="C2064" s="59"/>
      <c r="D2064" s="59" t="s">
        <v>387</v>
      </c>
      <c r="E2064" s="139" t="s">
        <v>388</v>
      </c>
      <c r="F2064" s="59"/>
      <c r="G2064" s="139"/>
      <c r="H2064" s="59"/>
      <c r="I2064" s="139"/>
      <c r="J2064" s="59"/>
      <c r="K2064" s="139"/>
      <c r="L2064" s="59"/>
      <c r="M2064" s="59"/>
    </row>
    <row r="2065" spans="1:13" s="121" customFormat="1" ht="11.25" customHeight="1">
      <c r="A2065" s="59" t="s">
        <v>5841</v>
      </c>
      <c r="B2065" s="139" t="s">
        <v>5842</v>
      </c>
      <c r="C2065" s="59">
        <v>0</v>
      </c>
      <c r="D2065" s="59" t="s">
        <v>708</v>
      </c>
      <c r="E2065" s="139" t="s">
        <v>709</v>
      </c>
      <c r="F2065" s="59" t="s">
        <v>708</v>
      </c>
      <c r="G2065" s="139" t="s">
        <v>709</v>
      </c>
      <c r="H2065" s="59" t="s">
        <v>5097</v>
      </c>
      <c r="I2065" s="139" t="s">
        <v>5098</v>
      </c>
      <c r="J2065" s="59"/>
      <c r="K2065" s="139"/>
      <c r="L2065" s="59"/>
      <c r="M2065" s="59"/>
    </row>
    <row r="2066" spans="1:13" s="121" customFormat="1" ht="11.25" customHeight="1">
      <c r="A2066" s="59" t="s">
        <v>1413</v>
      </c>
      <c r="B2066" s="139" t="s">
        <v>5883</v>
      </c>
      <c r="C2066" s="59"/>
      <c r="D2066" s="59">
        <v>10080302</v>
      </c>
      <c r="E2066" s="139"/>
      <c r="F2066" s="59"/>
      <c r="G2066" s="139"/>
      <c r="H2066" s="59"/>
      <c r="I2066" s="139"/>
      <c r="J2066" s="59"/>
      <c r="K2066" s="139"/>
      <c r="L2066" s="59"/>
      <c r="M2066" s="59"/>
    </row>
    <row r="2067" spans="1:13" s="121" customFormat="1" ht="11.25" customHeight="1">
      <c r="A2067" s="59" t="s">
        <v>2555</v>
      </c>
      <c r="B2067" s="59" t="s">
        <v>2556</v>
      </c>
      <c r="C2067" s="59"/>
      <c r="D2067" s="59" t="s">
        <v>428</v>
      </c>
      <c r="E2067" s="59" t="s">
        <v>429</v>
      </c>
      <c r="F2067" s="59"/>
      <c r="G2067" s="59"/>
      <c r="H2067" s="59"/>
      <c r="I2067" s="59"/>
      <c r="J2067" s="59"/>
      <c r="K2067" s="59"/>
      <c r="L2067" s="59"/>
      <c r="M2067" s="59"/>
    </row>
    <row r="2068" spans="1:13" s="121" customFormat="1" ht="11.25" customHeight="1">
      <c r="A2068" s="59" t="s">
        <v>2757</v>
      </c>
      <c r="B2068" s="59" t="s">
        <v>2758</v>
      </c>
      <c r="C2068" s="59"/>
      <c r="D2068" s="59" t="s">
        <v>708</v>
      </c>
      <c r="E2068" s="59" t="s">
        <v>709</v>
      </c>
      <c r="F2068" s="59" t="s">
        <v>564</v>
      </c>
      <c r="G2068" s="59" t="s">
        <v>2385</v>
      </c>
      <c r="H2068" s="59" t="s">
        <v>1090</v>
      </c>
      <c r="I2068" s="59" t="s">
        <v>1091</v>
      </c>
      <c r="J2068" s="59"/>
      <c r="K2068" s="59"/>
      <c r="L2068" s="59"/>
      <c r="M2068" s="59"/>
    </row>
    <row r="2069" spans="1:13" s="121" customFormat="1" ht="11.25" customHeight="1">
      <c r="A2069" s="59" t="s">
        <v>5884</v>
      </c>
      <c r="B2069" s="59" t="s">
        <v>5885</v>
      </c>
      <c r="C2069" s="59">
        <v>2</v>
      </c>
      <c r="D2069" s="59" t="s">
        <v>708</v>
      </c>
      <c r="E2069" s="59" t="s">
        <v>709</v>
      </c>
      <c r="F2069" s="59" t="s">
        <v>710</v>
      </c>
      <c r="G2069" s="59" t="s">
        <v>5886</v>
      </c>
      <c r="H2069" s="59" t="s">
        <v>1214</v>
      </c>
      <c r="I2069" s="59" t="s">
        <v>1215</v>
      </c>
      <c r="J2069" s="59" t="s">
        <v>2879</v>
      </c>
      <c r="K2069" s="59" t="s">
        <v>2880</v>
      </c>
      <c r="L2069" s="59" t="s">
        <v>5171</v>
      </c>
      <c r="M2069" s="59"/>
    </row>
    <row r="2070" spans="1:13" s="121" customFormat="1" ht="11.25" customHeight="1">
      <c r="A2070" s="59" t="s">
        <v>4192</v>
      </c>
      <c r="B2070" s="139" t="s">
        <v>4193</v>
      </c>
      <c r="C2070" s="59">
        <v>0</v>
      </c>
      <c r="D2070" s="59" t="s">
        <v>3358</v>
      </c>
      <c r="E2070" s="139" t="s">
        <v>3359</v>
      </c>
      <c r="F2070" s="59" t="s">
        <v>2562</v>
      </c>
      <c r="G2070" s="139" t="s">
        <v>2563</v>
      </c>
      <c r="H2070" s="59"/>
      <c r="I2070" s="139"/>
      <c r="J2070" s="59"/>
      <c r="K2070" s="139"/>
      <c r="L2070" s="59"/>
      <c r="M2070" s="59"/>
    </row>
    <row r="2071" spans="1:13" s="121" customFormat="1" ht="11.25" customHeight="1">
      <c r="A2071" s="59" t="s">
        <v>5887</v>
      </c>
      <c r="B2071" s="59" t="s">
        <v>5888</v>
      </c>
      <c r="C2071" s="59"/>
      <c r="D2071" s="59" t="s">
        <v>520</v>
      </c>
      <c r="E2071" s="59" t="s">
        <v>521</v>
      </c>
      <c r="F2071" s="59"/>
      <c r="G2071" s="59"/>
      <c r="H2071" s="59"/>
      <c r="I2071" s="59"/>
      <c r="J2071" s="59"/>
      <c r="K2071" s="59"/>
      <c r="L2071" s="59"/>
      <c r="M2071" s="59"/>
    </row>
    <row r="2072" spans="1:13" s="121" customFormat="1" ht="11.25" customHeight="1">
      <c r="A2072" s="59" t="s">
        <v>2105</v>
      </c>
      <c r="B2072" s="59" t="s">
        <v>2106</v>
      </c>
      <c r="C2072" s="59"/>
      <c r="D2072" s="59" t="s">
        <v>5025</v>
      </c>
      <c r="E2072" s="59" t="s">
        <v>5889</v>
      </c>
      <c r="F2072" s="59"/>
      <c r="G2072" s="59"/>
      <c r="H2072" s="59"/>
      <c r="I2072" s="59"/>
      <c r="J2072" s="59"/>
      <c r="K2072" s="59"/>
      <c r="L2072" s="59"/>
      <c r="M2072" s="59"/>
    </row>
    <row r="2073" spans="1:13" s="121" customFormat="1" ht="11.25" customHeight="1">
      <c r="A2073" s="264" t="s">
        <v>5890</v>
      </c>
      <c r="B2073" s="265" t="s">
        <v>5891</v>
      </c>
      <c r="C2073" s="267">
        <v>5</v>
      </c>
      <c r="D2073" s="265" t="s">
        <v>4102</v>
      </c>
      <c r="E2073" s="265" t="s">
        <v>4103</v>
      </c>
      <c r="F2073" s="265" t="s">
        <v>1437</v>
      </c>
      <c r="G2073" s="265" t="s">
        <v>1438</v>
      </c>
      <c r="H2073" s="265" t="s">
        <v>5630</v>
      </c>
      <c r="I2073" s="265" t="s">
        <v>5631</v>
      </c>
      <c r="J2073" s="265" t="s">
        <v>585</v>
      </c>
      <c r="K2073" s="265" t="s">
        <v>586</v>
      </c>
      <c r="L2073" s="265"/>
      <c r="M2073" s="265" t="s">
        <v>5892</v>
      </c>
    </row>
    <row r="2074" spans="1:13" s="121" customFormat="1" ht="11.25" customHeight="1">
      <c r="A2074" s="59" t="s">
        <v>1442</v>
      </c>
      <c r="B2074" s="59" t="s">
        <v>1443</v>
      </c>
      <c r="C2074" s="59"/>
      <c r="D2074" s="59" t="s">
        <v>1926</v>
      </c>
      <c r="E2074" s="59" t="s">
        <v>1927</v>
      </c>
      <c r="F2074" s="59"/>
      <c r="G2074" s="59"/>
      <c r="H2074" s="59"/>
      <c r="I2074" s="59"/>
      <c r="J2074" s="59"/>
      <c r="K2074" s="59"/>
      <c r="L2074" s="59"/>
      <c r="M2074" s="59" t="s">
        <v>5893</v>
      </c>
    </row>
    <row r="2075" spans="1:13" s="121" customFormat="1" ht="11.25" customHeight="1">
      <c r="A2075" s="59" t="s">
        <v>5894</v>
      </c>
      <c r="B2075" s="139" t="s">
        <v>5895</v>
      </c>
      <c r="C2075" s="59">
        <v>3.9</v>
      </c>
      <c r="D2075" s="59" t="s">
        <v>3334</v>
      </c>
      <c r="E2075" s="139" t="s">
        <v>3335</v>
      </c>
      <c r="F2075" s="59" t="s">
        <v>4437</v>
      </c>
      <c r="G2075" s="139" t="s">
        <v>4438</v>
      </c>
      <c r="H2075" s="59" t="s">
        <v>3833</v>
      </c>
      <c r="I2075" s="139" t="s">
        <v>3834</v>
      </c>
      <c r="J2075" s="59" t="s">
        <v>3939</v>
      </c>
      <c r="K2075" s="139" t="s">
        <v>3940</v>
      </c>
      <c r="L2075" s="59"/>
      <c r="M2075" s="59"/>
    </row>
    <row r="2076" spans="1:13" s="121" customFormat="1" ht="11.25" customHeight="1">
      <c r="A2076" s="59" t="s">
        <v>5896</v>
      </c>
      <c r="B2076" s="139" t="s">
        <v>5897</v>
      </c>
      <c r="C2076" s="59">
        <v>5.0999999999999996</v>
      </c>
      <c r="D2076" s="59" t="s">
        <v>206</v>
      </c>
      <c r="E2076" s="139" t="s">
        <v>298</v>
      </c>
      <c r="F2076" s="59" t="s">
        <v>866</v>
      </c>
      <c r="G2076" s="139" t="s">
        <v>5898</v>
      </c>
      <c r="H2076" s="59" t="s">
        <v>18</v>
      </c>
      <c r="I2076" s="139" t="s">
        <v>5899</v>
      </c>
      <c r="J2076" s="59" t="s">
        <v>5267</v>
      </c>
      <c r="K2076" s="139" t="s">
        <v>5900</v>
      </c>
      <c r="L2076" s="59"/>
      <c r="M2076" s="59"/>
    </row>
    <row r="2077" spans="1:13" s="121" customFormat="1" ht="11.25" customHeight="1">
      <c r="A2077" s="59" t="s">
        <v>2793</v>
      </c>
      <c r="B2077" s="139" t="s">
        <v>5901</v>
      </c>
      <c r="C2077" s="59">
        <v>0</v>
      </c>
      <c r="D2077" s="59" t="s">
        <v>2795</v>
      </c>
      <c r="E2077" s="139" t="s">
        <v>3423</v>
      </c>
      <c r="F2077" s="59" t="s">
        <v>2798</v>
      </c>
      <c r="G2077" s="139" t="s">
        <v>5285</v>
      </c>
      <c r="H2077" s="59" t="s">
        <v>2544</v>
      </c>
      <c r="I2077" s="139" t="s">
        <v>2545</v>
      </c>
      <c r="J2077" s="59" t="s">
        <v>691</v>
      </c>
      <c r="K2077" s="139"/>
      <c r="L2077" s="59"/>
      <c r="M2077" s="59"/>
    </row>
    <row r="2078" spans="1:13" s="121" customFormat="1" ht="11.25" customHeight="1">
      <c r="A2078" s="59" t="s">
        <v>5797</v>
      </c>
      <c r="B2078" s="139" t="s">
        <v>5902</v>
      </c>
      <c r="C2078" s="59">
        <v>18</v>
      </c>
      <c r="D2078" s="59" t="s">
        <v>1926</v>
      </c>
      <c r="E2078" s="139" t="s">
        <v>5903</v>
      </c>
      <c r="F2078" s="59" t="s">
        <v>1080</v>
      </c>
      <c r="G2078" s="139" t="s">
        <v>1081</v>
      </c>
      <c r="H2078" s="59" t="s">
        <v>1125</v>
      </c>
      <c r="I2078" s="139" t="s">
        <v>5904</v>
      </c>
      <c r="J2078" s="59"/>
      <c r="K2078" s="139"/>
      <c r="L2078" s="59"/>
      <c r="M2078" s="59"/>
    </row>
    <row r="2079" spans="1:13" s="121" customFormat="1" ht="11.25" customHeight="1">
      <c r="A2079" s="59" t="s">
        <v>485</v>
      </c>
      <c r="B2079" s="139" t="s">
        <v>486</v>
      </c>
      <c r="C2079" s="59">
        <v>3.125</v>
      </c>
      <c r="D2079" s="59" t="s">
        <v>1926</v>
      </c>
      <c r="E2079" s="139" t="s">
        <v>1949</v>
      </c>
      <c r="F2079" s="59" t="s">
        <v>1088</v>
      </c>
      <c r="G2079" s="139" t="s">
        <v>2278</v>
      </c>
      <c r="H2079" s="59" t="s">
        <v>1250</v>
      </c>
      <c r="I2079" s="139" t="s">
        <v>5905</v>
      </c>
      <c r="J2079" s="59" t="s">
        <v>2192</v>
      </c>
      <c r="K2079" s="139" t="s">
        <v>3103</v>
      </c>
      <c r="L2079" s="59" t="s">
        <v>5906</v>
      </c>
      <c r="M2079" s="59"/>
    </row>
    <row r="2080" spans="1:13" s="121" customFormat="1" ht="11.25" customHeight="1">
      <c r="A2080" s="59" t="s">
        <v>307</v>
      </c>
      <c r="B2080" s="139" t="s">
        <v>308</v>
      </c>
      <c r="C2080" s="59">
        <v>0</v>
      </c>
      <c r="D2080" s="59" t="s">
        <v>418</v>
      </c>
      <c r="E2080" s="139" t="s">
        <v>3572</v>
      </c>
      <c r="F2080" s="59"/>
      <c r="G2080" s="139"/>
      <c r="H2080" s="59"/>
      <c r="I2080" s="139"/>
      <c r="J2080" s="59"/>
      <c r="K2080" s="139"/>
      <c r="L2080" s="59">
        <v>53</v>
      </c>
      <c r="M2080" s="59"/>
    </row>
    <row r="2081" spans="1:13" s="121" customFormat="1" ht="11.25" customHeight="1">
      <c r="A2081" s="138" t="s">
        <v>5907</v>
      </c>
      <c r="B2081" s="138" t="s">
        <v>5908</v>
      </c>
      <c r="C2081" s="142"/>
      <c r="D2081" s="138" t="s">
        <v>286</v>
      </c>
      <c r="E2081" s="138" t="s">
        <v>287</v>
      </c>
      <c r="F2081" s="138" t="s">
        <v>478</v>
      </c>
      <c r="G2081" s="141" t="s">
        <v>479</v>
      </c>
      <c r="H2081" s="138" t="s">
        <v>338</v>
      </c>
      <c r="I2081" s="138" t="s">
        <v>682</v>
      </c>
      <c r="J2081" s="141" t="s">
        <v>781</v>
      </c>
      <c r="K2081" s="138" t="s">
        <v>782</v>
      </c>
      <c r="L2081" s="138"/>
      <c r="M2081" s="138" t="s">
        <v>480</v>
      </c>
    </row>
    <row r="2082" spans="1:13" s="121" customFormat="1" ht="11.25" customHeight="1">
      <c r="A2082" s="138" t="s">
        <v>5909</v>
      </c>
      <c r="B2082" s="138" t="s">
        <v>5910</v>
      </c>
      <c r="C2082" s="142"/>
      <c r="D2082" s="138" t="s">
        <v>286</v>
      </c>
      <c r="E2082" s="138" t="s">
        <v>287</v>
      </c>
      <c r="F2082" s="138" t="s">
        <v>736</v>
      </c>
      <c r="G2082" s="138" t="s">
        <v>573</v>
      </c>
      <c r="H2082" s="138" t="s">
        <v>3070</v>
      </c>
      <c r="I2082" s="138" t="s">
        <v>3071</v>
      </c>
      <c r="J2082" s="138" t="s">
        <v>651</v>
      </c>
      <c r="K2082" s="138" t="s">
        <v>5911</v>
      </c>
      <c r="L2082" s="138"/>
      <c r="M2082" s="138"/>
    </row>
    <row r="2083" spans="1:13" s="121" customFormat="1" ht="11.25" customHeight="1">
      <c r="A2083" s="59" t="s">
        <v>286</v>
      </c>
      <c r="B2083" s="139" t="s">
        <v>1554</v>
      </c>
      <c r="C2083" s="59">
        <v>14.1</v>
      </c>
      <c r="D2083" s="59" t="s">
        <v>631</v>
      </c>
      <c r="E2083" s="139" t="s">
        <v>632</v>
      </c>
      <c r="F2083" s="59" t="s">
        <v>1926</v>
      </c>
      <c r="G2083" s="139" t="s">
        <v>1949</v>
      </c>
      <c r="H2083" s="59" t="s">
        <v>1614</v>
      </c>
      <c r="I2083" s="139" t="s">
        <v>2301</v>
      </c>
      <c r="J2083" s="59" t="s">
        <v>455</v>
      </c>
      <c r="K2083" s="139" t="s">
        <v>456</v>
      </c>
      <c r="L2083" s="59" t="s">
        <v>603</v>
      </c>
      <c r="M2083" s="59"/>
    </row>
    <row r="2084" spans="1:13" s="121" customFormat="1" ht="11.25" customHeight="1">
      <c r="A2084" s="59" t="s">
        <v>5912</v>
      </c>
      <c r="B2084" s="139" t="s">
        <v>5913</v>
      </c>
      <c r="C2084" s="59">
        <v>6.92</v>
      </c>
      <c r="D2084" s="59" t="s">
        <v>286</v>
      </c>
      <c r="E2084" s="139" t="s">
        <v>1554</v>
      </c>
      <c r="F2084" s="59" t="s">
        <v>1557</v>
      </c>
      <c r="G2084" s="139" t="s">
        <v>1558</v>
      </c>
      <c r="H2084" s="59" t="s">
        <v>206</v>
      </c>
      <c r="I2084" s="139" t="s">
        <v>298</v>
      </c>
      <c r="J2084" s="59" t="s">
        <v>196</v>
      </c>
      <c r="K2084" s="139" t="s">
        <v>299</v>
      </c>
      <c r="L2084" s="59"/>
      <c r="M2084" s="59"/>
    </row>
    <row r="2085" spans="1:13" s="121" customFormat="1" ht="11.25" customHeight="1">
      <c r="A2085" s="59" t="s">
        <v>5914</v>
      </c>
      <c r="B2085" s="139" t="s">
        <v>5915</v>
      </c>
      <c r="C2085" s="59">
        <v>5.12</v>
      </c>
      <c r="D2085" s="59" t="s">
        <v>286</v>
      </c>
      <c r="E2085" s="139" t="s">
        <v>1554</v>
      </c>
      <c r="F2085" s="59" t="s">
        <v>1557</v>
      </c>
      <c r="G2085" s="139" t="s">
        <v>1558</v>
      </c>
      <c r="H2085" s="59" t="s">
        <v>378</v>
      </c>
      <c r="I2085" s="139" t="s">
        <v>5916</v>
      </c>
      <c r="J2085" s="59" t="s">
        <v>786</v>
      </c>
      <c r="K2085" s="139" t="s">
        <v>3114</v>
      </c>
      <c r="L2085" s="59"/>
      <c r="M2085" s="59"/>
    </row>
    <row r="2086" spans="1:13" s="121" customFormat="1" ht="11.25" customHeight="1">
      <c r="A2086" s="138" t="s">
        <v>5917</v>
      </c>
      <c r="B2086" s="138" t="s">
        <v>5918</v>
      </c>
      <c r="C2086" s="142"/>
      <c r="D2086" s="138" t="s">
        <v>286</v>
      </c>
      <c r="E2086" s="138" t="s">
        <v>287</v>
      </c>
      <c r="F2086" s="138" t="s">
        <v>397</v>
      </c>
      <c r="G2086" s="138" t="s">
        <v>549</v>
      </c>
      <c r="H2086" s="138" t="s">
        <v>1164</v>
      </c>
      <c r="I2086" s="138" t="s">
        <v>1165</v>
      </c>
      <c r="J2086" s="138" t="s">
        <v>2044</v>
      </c>
      <c r="K2086" s="138" t="s">
        <v>2045</v>
      </c>
      <c r="L2086" s="138"/>
      <c r="M2086" s="142"/>
    </row>
    <row r="2087" spans="1:13" s="121" customFormat="1" ht="11.25" customHeight="1">
      <c r="A2087" s="59" t="s">
        <v>5919</v>
      </c>
      <c r="B2087" s="139" t="s">
        <v>5920</v>
      </c>
      <c r="C2087" s="59"/>
      <c r="D2087" s="59" t="s">
        <v>17</v>
      </c>
      <c r="E2087" s="139" t="s">
        <v>285</v>
      </c>
      <c r="F2087" s="59" t="s">
        <v>378</v>
      </c>
      <c r="G2087" s="139" t="s">
        <v>379</v>
      </c>
      <c r="H2087" s="59" t="s">
        <v>715</v>
      </c>
      <c r="I2087" s="139" t="s">
        <v>2228</v>
      </c>
      <c r="J2087" s="59" t="s">
        <v>717</v>
      </c>
      <c r="K2087" s="139" t="s">
        <v>2174</v>
      </c>
      <c r="L2087" s="59" t="s">
        <v>1611</v>
      </c>
      <c r="M2087" s="59" t="s">
        <v>1826</v>
      </c>
    </row>
    <row r="2088" spans="1:13" s="121" customFormat="1" ht="11.25" customHeight="1">
      <c r="A2088" s="138" t="s">
        <v>940</v>
      </c>
      <c r="B2088" s="138" t="s">
        <v>5921</v>
      </c>
      <c r="C2088" s="142"/>
      <c r="D2088" s="138" t="s">
        <v>576</v>
      </c>
      <c r="E2088" s="138" t="s">
        <v>577</v>
      </c>
      <c r="F2088" s="138" t="s">
        <v>1967</v>
      </c>
      <c r="G2088" s="138" t="s">
        <v>1968</v>
      </c>
      <c r="H2088" s="138" t="s">
        <v>3314</v>
      </c>
      <c r="I2088" s="138" t="s">
        <v>5922</v>
      </c>
      <c r="J2088" s="138" t="s">
        <v>5923</v>
      </c>
      <c r="K2088" s="138" t="s">
        <v>5924</v>
      </c>
      <c r="L2088" s="138"/>
      <c r="M2088" s="142"/>
    </row>
    <row r="2089" spans="1:13" s="121" customFormat="1" ht="11.25" customHeight="1">
      <c r="A2089" s="59" t="s">
        <v>5925</v>
      </c>
      <c r="B2089" s="139" t="s">
        <v>5926</v>
      </c>
      <c r="C2089" s="59"/>
      <c r="D2089" s="59">
        <v>119258</v>
      </c>
      <c r="E2089" s="139"/>
      <c r="F2089" s="59"/>
      <c r="G2089" s="139"/>
      <c r="H2089" s="59"/>
      <c r="I2089" s="139"/>
      <c r="J2089" s="59"/>
      <c r="K2089" s="139"/>
      <c r="L2089" s="59"/>
      <c r="M2089" s="59"/>
    </row>
    <row r="2090" spans="1:13" s="121" customFormat="1" ht="11.25" customHeight="1">
      <c r="A2090" s="59" t="s">
        <v>576</v>
      </c>
      <c r="B2090" s="139" t="s">
        <v>664</v>
      </c>
      <c r="C2090" s="59">
        <v>6.25</v>
      </c>
      <c r="D2090" s="59" t="s">
        <v>631</v>
      </c>
      <c r="E2090" s="139" t="s">
        <v>714</v>
      </c>
      <c r="F2090" s="59" t="s">
        <v>469</v>
      </c>
      <c r="G2090" s="139" t="s">
        <v>470</v>
      </c>
      <c r="H2090" s="59" t="s">
        <v>1899</v>
      </c>
      <c r="I2090" s="139" t="s">
        <v>2266</v>
      </c>
      <c r="J2090" s="59" t="s">
        <v>457</v>
      </c>
      <c r="K2090" s="139" t="s">
        <v>2254</v>
      </c>
      <c r="L2090" s="59" t="s">
        <v>525</v>
      </c>
      <c r="M2090" s="59"/>
    </row>
    <row r="2091" spans="1:13" s="121" customFormat="1" ht="11.25" customHeight="1">
      <c r="A2091" s="138" t="s">
        <v>5927</v>
      </c>
      <c r="B2091" s="138" t="s">
        <v>5928</v>
      </c>
      <c r="C2091" s="142"/>
      <c r="D2091" s="138" t="s">
        <v>1137</v>
      </c>
      <c r="E2091" s="138" t="s">
        <v>1138</v>
      </c>
      <c r="F2091" s="138" t="s">
        <v>715</v>
      </c>
      <c r="G2091" s="138" t="s">
        <v>716</v>
      </c>
      <c r="H2091" s="138" t="s">
        <v>448</v>
      </c>
      <c r="I2091" s="138" t="s">
        <v>449</v>
      </c>
      <c r="J2091" s="141" t="s">
        <v>1899</v>
      </c>
      <c r="K2091" s="138" t="s">
        <v>5929</v>
      </c>
      <c r="L2091" s="138"/>
      <c r="M2091" s="142"/>
    </row>
    <row r="2092" spans="1:13" s="121" customFormat="1" ht="11.25" customHeight="1">
      <c r="A2092" s="264" t="s">
        <v>5930</v>
      </c>
      <c r="B2092" s="265" t="s">
        <v>5931</v>
      </c>
      <c r="C2092" s="267"/>
      <c r="D2092" s="265" t="s">
        <v>16</v>
      </c>
      <c r="E2092" s="265" t="s">
        <v>311</v>
      </c>
      <c r="F2092" s="265" t="s">
        <v>736</v>
      </c>
      <c r="G2092" s="265" t="s">
        <v>785</v>
      </c>
      <c r="H2092" s="265" t="s">
        <v>576</v>
      </c>
      <c r="I2092" s="265" t="s">
        <v>664</v>
      </c>
      <c r="J2092" s="265" t="s">
        <v>574</v>
      </c>
      <c r="K2092" s="265" t="s">
        <v>575</v>
      </c>
      <c r="L2092" s="265"/>
      <c r="M2092" s="265" t="s">
        <v>956</v>
      </c>
    </row>
    <row r="2093" spans="1:13" s="121" customFormat="1" ht="11.25" customHeight="1">
      <c r="A2093" s="59" t="s">
        <v>1331</v>
      </c>
      <c r="B2093" s="139" t="s">
        <v>5799</v>
      </c>
      <c r="C2093" s="59"/>
      <c r="D2093" s="59" t="s">
        <v>1912</v>
      </c>
      <c r="E2093" s="139" t="s">
        <v>1913</v>
      </c>
      <c r="F2093" s="59"/>
      <c r="G2093" s="139"/>
      <c r="H2093" s="59"/>
      <c r="I2093" s="139"/>
      <c r="J2093" s="59"/>
      <c r="K2093" s="139"/>
      <c r="L2093" s="59"/>
      <c r="M2093" s="59"/>
    </row>
    <row r="2094" spans="1:13" s="121" customFormat="1" ht="11.25" customHeight="1">
      <c r="A2094" s="59" t="s">
        <v>5932</v>
      </c>
      <c r="B2094" s="59" t="s">
        <v>5933</v>
      </c>
      <c r="C2094" s="59"/>
      <c r="D2094" s="59" t="s">
        <v>378</v>
      </c>
      <c r="E2094" s="59" t="s">
        <v>1020</v>
      </c>
      <c r="F2094" s="59" t="s">
        <v>17</v>
      </c>
      <c r="G2094" s="59" t="s">
        <v>285</v>
      </c>
      <c r="H2094" s="59" t="s">
        <v>288</v>
      </c>
      <c r="I2094" s="59" t="s">
        <v>289</v>
      </c>
      <c r="J2094" s="59" t="s">
        <v>1334</v>
      </c>
      <c r="K2094" s="59" t="s">
        <v>1335</v>
      </c>
      <c r="L2094" s="59"/>
      <c r="M2094" s="59"/>
    </row>
    <row r="2095" spans="1:13" s="121" customFormat="1" ht="11.25" customHeight="1">
      <c r="A2095" s="59" t="s">
        <v>5934</v>
      </c>
      <c r="B2095" s="139" t="s">
        <v>5935</v>
      </c>
      <c r="C2095" s="59">
        <v>3.9</v>
      </c>
      <c r="D2095" s="59" t="s">
        <v>206</v>
      </c>
      <c r="E2095" s="139" t="s">
        <v>337</v>
      </c>
      <c r="F2095" s="59" t="s">
        <v>680</v>
      </c>
      <c r="G2095" s="139" t="s">
        <v>681</v>
      </c>
      <c r="H2095" s="59" t="s">
        <v>338</v>
      </c>
      <c r="I2095" s="139" t="s">
        <v>339</v>
      </c>
      <c r="J2095" s="59" t="s">
        <v>973</v>
      </c>
      <c r="K2095" s="139" t="s">
        <v>5936</v>
      </c>
      <c r="L2095" s="59"/>
      <c r="M2095" s="59"/>
    </row>
    <row r="2096" spans="1:13" s="121" customFormat="1" ht="11.25" customHeight="1">
      <c r="A2096" s="264" t="s">
        <v>5937</v>
      </c>
      <c r="B2096" s="265" t="s">
        <v>5938</v>
      </c>
      <c r="C2096" s="267"/>
      <c r="D2096" s="265" t="s">
        <v>2929</v>
      </c>
      <c r="E2096" s="265" t="s">
        <v>4657</v>
      </c>
      <c r="F2096" s="265" t="s">
        <v>17</v>
      </c>
      <c r="G2096" s="265" t="s">
        <v>275</v>
      </c>
      <c r="H2096" s="265" t="s">
        <v>383</v>
      </c>
      <c r="I2096" s="265" t="s">
        <v>1640</v>
      </c>
      <c r="J2096" s="265" t="s">
        <v>397</v>
      </c>
      <c r="K2096" s="265" t="s">
        <v>646</v>
      </c>
      <c r="L2096" s="265"/>
      <c r="M2096" s="265" t="s">
        <v>2414</v>
      </c>
    </row>
    <row r="2097" spans="1:13" s="121" customFormat="1" ht="11.25" customHeight="1">
      <c r="A2097" s="59" t="s">
        <v>5939</v>
      </c>
      <c r="B2097" s="59" t="s">
        <v>5940</v>
      </c>
      <c r="C2097" s="59"/>
      <c r="D2097" s="59" t="s">
        <v>2929</v>
      </c>
      <c r="E2097" s="59" t="s">
        <v>4657</v>
      </c>
      <c r="F2097" s="59" t="s">
        <v>1525</v>
      </c>
      <c r="G2097" s="59" t="s">
        <v>5437</v>
      </c>
      <c r="H2097" s="59" t="s">
        <v>17</v>
      </c>
      <c r="I2097" s="59" t="s">
        <v>275</v>
      </c>
      <c r="J2097" s="59" t="s">
        <v>531</v>
      </c>
      <c r="K2097" s="59" t="s">
        <v>532</v>
      </c>
      <c r="L2097" s="59"/>
      <c r="M2097" s="59" t="s">
        <v>538</v>
      </c>
    </row>
    <row r="2098" spans="1:13" s="121" customFormat="1" ht="11.25" customHeight="1">
      <c r="A2098" s="138" t="s">
        <v>5941</v>
      </c>
      <c r="B2098" s="138" t="s">
        <v>5942</v>
      </c>
      <c r="C2098" s="142"/>
      <c r="D2098" s="138" t="s">
        <v>2929</v>
      </c>
      <c r="E2098" s="138" t="s">
        <v>2930</v>
      </c>
      <c r="F2098" s="138" t="s">
        <v>547</v>
      </c>
      <c r="G2098" s="138" t="s">
        <v>5151</v>
      </c>
      <c r="H2098" s="138" t="s">
        <v>531</v>
      </c>
      <c r="I2098" s="138" t="s">
        <v>532</v>
      </c>
      <c r="J2098" s="138" t="s">
        <v>397</v>
      </c>
      <c r="K2098" s="138" t="s">
        <v>646</v>
      </c>
      <c r="L2098" s="138"/>
      <c r="M2098" s="138" t="s">
        <v>4691</v>
      </c>
    </row>
    <row r="2099" spans="1:13" s="121" customFormat="1" ht="11.25" customHeight="1">
      <c r="A2099" s="264" t="s">
        <v>5943</v>
      </c>
      <c r="B2099" s="265" t="s">
        <v>5944</v>
      </c>
      <c r="C2099" s="267"/>
      <c r="D2099" s="264" t="s">
        <v>2929</v>
      </c>
      <c r="E2099" s="264" t="s">
        <v>2930</v>
      </c>
      <c r="F2099" s="265" t="s">
        <v>1192</v>
      </c>
      <c r="G2099" s="265" t="s">
        <v>1193</v>
      </c>
      <c r="H2099" s="265" t="s">
        <v>1525</v>
      </c>
      <c r="I2099" s="265" t="s">
        <v>1526</v>
      </c>
      <c r="J2099" s="265" t="s">
        <v>531</v>
      </c>
      <c r="K2099" s="265" t="s">
        <v>532</v>
      </c>
      <c r="L2099" s="265"/>
      <c r="M2099" s="265" t="s">
        <v>1850</v>
      </c>
    </row>
    <row r="2100" spans="1:13" s="121" customFormat="1" ht="11.25" customHeight="1">
      <c r="A2100" s="59" t="s">
        <v>5227</v>
      </c>
      <c r="B2100" s="139" t="s">
        <v>5945</v>
      </c>
      <c r="C2100" s="59">
        <v>1.5</v>
      </c>
      <c r="D2100" s="59" t="s">
        <v>206</v>
      </c>
      <c r="E2100" s="139" t="s">
        <v>337</v>
      </c>
      <c r="F2100" s="59" t="s">
        <v>338</v>
      </c>
      <c r="G2100" s="139" t="s">
        <v>339</v>
      </c>
      <c r="H2100" s="59" t="s">
        <v>658</v>
      </c>
      <c r="I2100" s="139" t="s">
        <v>766</v>
      </c>
      <c r="J2100" s="59" t="s">
        <v>3085</v>
      </c>
      <c r="K2100" s="139" t="s">
        <v>3086</v>
      </c>
      <c r="L2100" s="59" t="s">
        <v>730</v>
      </c>
      <c r="M2100" s="59"/>
    </row>
    <row r="2101" spans="1:13" s="121" customFormat="1" ht="11.25" customHeight="1">
      <c r="A2101" s="59" t="s">
        <v>2929</v>
      </c>
      <c r="B2101" s="139" t="s">
        <v>4657</v>
      </c>
      <c r="C2101" s="59">
        <v>1.93</v>
      </c>
      <c r="D2101" s="59" t="s">
        <v>483</v>
      </c>
      <c r="E2101" s="139" t="s">
        <v>2350</v>
      </c>
      <c r="F2101" s="59" t="s">
        <v>736</v>
      </c>
      <c r="G2101" s="139" t="s">
        <v>785</v>
      </c>
      <c r="H2101" s="59" t="s">
        <v>576</v>
      </c>
      <c r="I2101" s="139" t="s">
        <v>664</v>
      </c>
      <c r="J2101" s="59" t="s">
        <v>574</v>
      </c>
      <c r="K2101" s="139" t="s">
        <v>575</v>
      </c>
      <c r="L2101" s="59" t="s">
        <v>3511</v>
      </c>
      <c r="M2101" s="59"/>
    </row>
    <row r="2102" spans="1:13" s="121" customFormat="1" ht="11.25" customHeight="1">
      <c r="A2102" s="264" t="s">
        <v>5946</v>
      </c>
      <c r="B2102" s="265" t="s">
        <v>5947</v>
      </c>
      <c r="C2102" s="267"/>
      <c r="D2102" s="265" t="s">
        <v>2929</v>
      </c>
      <c r="E2102" s="265" t="s">
        <v>4657</v>
      </c>
      <c r="F2102" s="265" t="s">
        <v>17</v>
      </c>
      <c r="G2102" s="265" t="s">
        <v>275</v>
      </c>
      <c r="H2102" s="265" t="s">
        <v>531</v>
      </c>
      <c r="I2102" s="265" t="s">
        <v>532</v>
      </c>
      <c r="J2102" s="265" t="s">
        <v>397</v>
      </c>
      <c r="K2102" s="265" t="s">
        <v>646</v>
      </c>
      <c r="L2102" s="265"/>
      <c r="M2102" s="265" t="s">
        <v>1850</v>
      </c>
    </row>
    <row r="2103" spans="1:13" s="121" customFormat="1" ht="11.25" customHeight="1">
      <c r="A2103" s="138" t="s">
        <v>5948</v>
      </c>
      <c r="B2103" s="138" t="s">
        <v>5949</v>
      </c>
      <c r="C2103" s="142"/>
      <c r="D2103" s="138" t="s">
        <v>5950</v>
      </c>
      <c r="E2103" s="138" t="s">
        <v>5951</v>
      </c>
      <c r="F2103" s="138" t="s">
        <v>957</v>
      </c>
      <c r="G2103" s="138" t="s">
        <v>5952</v>
      </c>
      <c r="H2103" s="138" t="s">
        <v>338</v>
      </c>
      <c r="I2103" s="138" t="s">
        <v>339</v>
      </c>
      <c r="J2103" s="138" t="s">
        <v>3085</v>
      </c>
      <c r="K2103" s="138" t="s">
        <v>3086</v>
      </c>
      <c r="L2103" s="138"/>
      <c r="M2103" s="138"/>
    </row>
    <row r="2104" spans="1:13" s="121" customFormat="1" ht="11.25" customHeight="1">
      <c r="A2104" s="264" t="s">
        <v>5953</v>
      </c>
      <c r="B2104" s="265" t="s">
        <v>5954</v>
      </c>
      <c r="C2104" s="267"/>
      <c r="D2104" s="265" t="s">
        <v>2929</v>
      </c>
      <c r="E2104" s="265" t="s">
        <v>4657</v>
      </c>
      <c r="F2104" s="265" t="s">
        <v>1525</v>
      </c>
      <c r="G2104" s="265" t="s">
        <v>1849</v>
      </c>
      <c r="H2104" s="265" t="s">
        <v>17</v>
      </c>
      <c r="I2104" s="265" t="s">
        <v>275</v>
      </c>
      <c r="J2104" s="265" t="s">
        <v>483</v>
      </c>
      <c r="K2104" s="265" t="s">
        <v>484</v>
      </c>
      <c r="L2104" s="265"/>
      <c r="M2104" s="265" t="s">
        <v>2710</v>
      </c>
    </row>
    <row r="2105" spans="1:13" s="121" customFormat="1" ht="11.25" customHeight="1">
      <c r="A2105" s="59" t="s">
        <v>1611</v>
      </c>
      <c r="B2105" s="139" t="s">
        <v>5955</v>
      </c>
      <c r="C2105" s="59">
        <v>13.8</v>
      </c>
      <c r="D2105" s="59" t="s">
        <v>631</v>
      </c>
      <c r="E2105" s="139" t="s">
        <v>632</v>
      </c>
      <c r="F2105" s="59" t="s">
        <v>2150</v>
      </c>
      <c r="G2105" s="139" t="s">
        <v>5956</v>
      </c>
      <c r="H2105" s="59" t="s">
        <v>1250</v>
      </c>
      <c r="I2105" s="139" t="s">
        <v>5905</v>
      </c>
      <c r="J2105" s="59" t="s">
        <v>3193</v>
      </c>
      <c r="K2105" s="139" t="s">
        <v>5957</v>
      </c>
      <c r="L2105" s="59"/>
      <c r="M2105" s="59"/>
    </row>
    <row r="2106" spans="1:13" s="121" customFormat="1" ht="11.25" customHeight="1">
      <c r="A2106" s="59" t="s">
        <v>5958</v>
      </c>
      <c r="B2106" s="139" t="s">
        <v>5959</v>
      </c>
      <c r="C2106" s="59">
        <v>1.6</v>
      </c>
      <c r="D2106" s="59" t="s">
        <v>378</v>
      </c>
      <c r="E2106" s="139" t="s">
        <v>379</v>
      </c>
      <c r="F2106" s="59" t="s">
        <v>18</v>
      </c>
      <c r="G2106" s="139" t="s">
        <v>854</v>
      </c>
      <c r="H2106" s="59" t="s">
        <v>897</v>
      </c>
      <c r="I2106" s="139" t="s">
        <v>898</v>
      </c>
      <c r="J2106" s="59" t="s">
        <v>338</v>
      </c>
      <c r="K2106" s="139" t="s">
        <v>339</v>
      </c>
      <c r="L2106" s="59" t="s">
        <v>1218</v>
      </c>
      <c r="M2106" s="59" t="s">
        <v>498</v>
      </c>
    </row>
    <row r="2107" spans="1:13" s="121" customFormat="1" ht="11.25" customHeight="1">
      <c r="A2107" s="59" t="s">
        <v>4823</v>
      </c>
      <c r="B2107" s="139" t="s">
        <v>4824</v>
      </c>
      <c r="C2107" s="59">
        <v>19.8</v>
      </c>
      <c r="D2107" s="59" t="s">
        <v>717</v>
      </c>
      <c r="E2107" s="139" t="s">
        <v>2174</v>
      </c>
      <c r="F2107" s="59" t="s">
        <v>1926</v>
      </c>
      <c r="G2107" s="139" t="s">
        <v>1927</v>
      </c>
      <c r="H2107" s="59" t="s">
        <v>446</v>
      </c>
      <c r="I2107" s="139" t="s">
        <v>447</v>
      </c>
      <c r="J2107" s="59" t="s">
        <v>1088</v>
      </c>
      <c r="K2107" s="139" t="s">
        <v>1089</v>
      </c>
      <c r="L2107" s="59" t="s">
        <v>1250</v>
      </c>
      <c r="M2107" s="59"/>
    </row>
    <row r="2108" spans="1:13" s="121" customFormat="1" ht="11.25" customHeight="1">
      <c r="A2108" s="138" t="s">
        <v>3366</v>
      </c>
      <c r="B2108" s="138" t="s">
        <v>3367</v>
      </c>
      <c r="C2108" s="142"/>
      <c r="D2108" s="138" t="s">
        <v>717</v>
      </c>
      <c r="E2108" s="138" t="s">
        <v>718</v>
      </c>
      <c r="F2108" s="141" t="s">
        <v>1246</v>
      </c>
      <c r="G2108" s="138" t="s">
        <v>2250</v>
      </c>
      <c r="H2108" s="138" t="s">
        <v>1088</v>
      </c>
      <c r="I2108" s="138" t="s">
        <v>1139</v>
      </c>
      <c r="J2108" s="138" t="s">
        <v>1446</v>
      </c>
      <c r="K2108" s="138" t="s">
        <v>1447</v>
      </c>
      <c r="L2108" s="138"/>
      <c r="M2108" s="142"/>
    </row>
    <row r="2109" spans="1:13" s="121" customFormat="1" ht="11.25" customHeight="1">
      <c r="A2109" s="138" t="s">
        <v>5960</v>
      </c>
      <c r="B2109" s="138" t="s">
        <v>5961</v>
      </c>
      <c r="C2109" s="142"/>
      <c r="D2109" s="138" t="s">
        <v>3366</v>
      </c>
      <c r="E2109" s="138" t="s">
        <v>3367</v>
      </c>
      <c r="F2109" s="138" t="s">
        <v>572</v>
      </c>
      <c r="G2109" s="138" t="s">
        <v>573</v>
      </c>
      <c r="H2109" s="138" t="s">
        <v>758</v>
      </c>
      <c r="I2109" s="138" t="s">
        <v>2578</v>
      </c>
      <c r="J2109" s="138" t="s">
        <v>338</v>
      </c>
      <c r="K2109" s="138" t="s">
        <v>339</v>
      </c>
      <c r="L2109" s="138"/>
      <c r="M2109" s="142"/>
    </row>
    <row r="2110" spans="1:13" s="121" customFormat="1" ht="11.25" customHeight="1">
      <c r="A2110" s="138" t="s">
        <v>5962</v>
      </c>
      <c r="B2110" s="138" t="s">
        <v>5963</v>
      </c>
      <c r="C2110" s="142"/>
      <c r="D2110" s="138" t="s">
        <v>1670</v>
      </c>
      <c r="E2110" s="138" t="s">
        <v>1671</v>
      </c>
      <c r="F2110" s="138" t="s">
        <v>644</v>
      </c>
      <c r="G2110" s="138" t="s">
        <v>645</v>
      </c>
      <c r="H2110" s="138" t="s">
        <v>5964</v>
      </c>
      <c r="I2110" s="138" t="s">
        <v>5965</v>
      </c>
      <c r="J2110" s="138" t="s">
        <v>5966</v>
      </c>
      <c r="K2110" s="138" t="s">
        <v>5967</v>
      </c>
      <c r="L2110" s="138"/>
      <c r="M2110" s="138"/>
    </row>
    <row r="2111" spans="1:13" s="121" customFormat="1" ht="11.25" customHeight="1">
      <c r="A2111" s="59" t="s">
        <v>1428</v>
      </c>
      <c r="B2111" s="59" t="s">
        <v>5968</v>
      </c>
      <c r="C2111" s="59"/>
      <c r="D2111" s="59" t="s">
        <v>2521</v>
      </c>
      <c r="E2111" s="59" t="s">
        <v>2522</v>
      </c>
      <c r="F2111" s="59"/>
      <c r="G2111" s="59"/>
      <c r="H2111" s="59"/>
      <c r="I2111" s="59"/>
      <c r="J2111" s="59"/>
      <c r="K2111" s="59"/>
      <c r="L2111" s="59"/>
      <c r="M2111" s="59"/>
    </row>
    <row r="2112" spans="1:13" s="121" customFormat="1" ht="11.25" customHeight="1">
      <c r="A2112" s="59" t="s">
        <v>5969</v>
      </c>
      <c r="B2112" s="139" t="s">
        <v>5970</v>
      </c>
      <c r="C2112" s="59">
        <v>0.9</v>
      </c>
      <c r="D2112" s="59" t="s">
        <v>483</v>
      </c>
      <c r="E2112" s="139" t="s">
        <v>484</v>
      </c>
      <c r="F2112" s="59" t="s">
        <v>476</v>
      </c>
      <c r="G2112" s="139" t="s">
        <v>477</v>
      </c>
      <c r="H2112" s="59" t="s">
        <v>338</v>
      </c>
      <c r="I2112" s="139" t="s">
        <v>657</v>
      </c>
      <c r="J2112" s="59" t="s">
        <v>973</v>
      </c>
      <c r="K2112" s="139" t="s">
        <v>5971</v>
      </c>
      <c r="L2112" s="59"/>
      <c r="M2112" s="59"/>
    </row>
    <row r="2113" spans="1:13" s="121" customFormat="1" ht="11.25" customHeight="1">
      <c r="A2113" s="59" t="s">
        <v>5972</v>
      </c>
      <c r="B2113" s="59" t="s">
        <v>5973</v>
      </c>
      <c r="C2113" s="59"/>
      <c r="D2113" s="59" t="s">
        <v>206</v>
      </c>
      <c r="E2113" s="59" t="s">
        <v>407</v>
      </c>
      <c r="F2113" s="59" t="s">
        <v>547</v>
      </c>
      <c r="G2113" s="59" t="s">
        <v>548</v>
      </c>
      <c r="H2113" s="59" t="s">
        <v>483</v>
      </c>
      <c r="I2113" s="59" t="s">
        <v>484</v>
      </c>
      <c r="J2113" s="59" t="s">
        <v>677</v>
      </c>
      <c r="K2113" s="59" t="s">
        <v>4341</v>
      </c>
      <c r="L2113" s="59"/>
      <c r="M2113" s="59" t="s">
        <v>384</v>
      </c>
    </row>
    <row r="2114" spans="1:13" s="121" customFormat="1" ht="11.25" customHeight="1">
      <c r="A2114" s="59" t="s">
        <v>1025</v>
      </c>
      <c r="B2114" s="139" t="s">
        <v>2609</v>
      </c>
      <c r="C2114" s="59">
        <v>4.8</v>
      </c>
      <c r="D2114" s="59" t="s">
        <v>206</v>
      </c>
      <c r="E2114" s="139" t="s">
        <v>298</v>
      </c>
      <c r="F2114" s="59" t="s">
        <v>409</v>
      </c>
      <c r="G2114" s="139" t="s">
        <v>3348</v>
      </c>
      <c r="H2114" s="59" t="s">
        <v>1005</v>
      </c>
      <c r="I2114" s="139" t="s">
        <v>5603</v>
      </c>
      <c r="J2114" s="59" t="s">
        <v>1298</v>
      </c>
      <c r="K2114" s="139" t="s">
        <v>5974</v>
      </c>
      <c r="L2114" s="59" t="s">
        <v>1446</v>
      </c>
      <c r="M2114" s="59"/>
    </row>
    <row r="2115" spans="1:13" s="121" customFormat="1" ht="11.25" customHeight="1">
      <c r="A2115" s="59" t="s">
        <v>5975</v>
      </c>
      <c r="B2115" s="139" t="s">
        <v>5976</v>
      </c>
      <c r="C2115" s="59">
        <v>5</v>
      </c>
      <c r="D2115" s="59" t="s">
        <v>206</v>
      </c>
      <c r="E2115" s="139" t="s">
        <v>407</v>
      </c>
      <c r="F2115" s="59" t="s">
        <v>409</v>
      </c>
      <c r="G2115" s="139" t="s">
        <v>410</v>
      </c>
      <c r="H2115" s="59" t="s">
        <v>1005</v>
      </c>
      <c r="I2115" s="139" t="s">
        <v>5977</v>
      </c>
      <c r="J2115" s="59" t="s">
        <v>199</v>
      </c>
      <c r="K2115" s="139" t="s">
        <v>1811</v>
      </c>
      <c r="L2115" s="59"/>
      <c r="M2115" s="59"/>
    </row>
    <row r="2116" spans="1:13" s="121" customFormat="1" ht="11.25" customHeight="1">
      <c r="A2116" s="264" t="s">
        <v>5978</v>
      </c>
      <c r="B2116" s="265" t="s">
        <v>5979</v>
      </c>
      <c r="C2116" s="267"/>
      <c r="D2116" s="265" t="s">
        <v>1403</v>
      </c>
      <c r="E2116" s="265" t="s">
        <v>4938</v>
      </c>
      <c r="F2116" s="265" t="s">
        <v>680</v>
      </c>
      <c r="G2116" s="265" t="s">
        <v>681</v>
      </c>
      <c r="H2116" s="265" t="s">
        <v>206</v>
      </c>
      <c r="I2116" s="265" t="s">
        <v>407</v>
      </c>
      <c r="J2116" s="265" t="s">
        <v>196</v>
      </c>
      <c r="K2116" s="265" t="s">
        <v>408</v>
      </c>
      <c r="L2116" s="265"/>
      <c r="M2116" s="265" t="s">
        <v>5980</v>
      </c>
    </row>
    <row r="2117" spans="1:13" s="121" customFormat="1" ht="11.25" customHeight="1">
      <c r="A2117" s="59" t="s">
        <v>1403</v>
      </c>
      <c r="B2117" s="139" t="s">
        <v>5981</v>
      </c>
      <c r="C2117" s="59">
        <v>0</v>
      </c>
      <c r="D2117" s="59" t="s">
        <v>17</v>
      </c>
      <c r="E2117" s="139" t="s">
        <v>1227</v>
      </c>
      <c r="F2117" s="59" t="s">
        <v>206</v>
      </c>
      <c r="G2117" s="139" t="s">
        <v>407</v>
      </c>
      <c r="H2117" s="59" t="s">
        <v>441</v>
      </c>
      <c r="I2117" s="139" t="s">
        <v>442</v>
      </c>
      <c r="J2117" s="59" t="s">
        <v>478</v>
      </c>
      <c r="K2117" s="139" t="s">
        <v>479</v>
      </c>
      <c r="L2117" s="59" t="s">
        <v>338</v>
      </c>
      <c r="M2117" s="59" t="s">
        <v>2686</v>
      </c>
    </row>
    <row r="2118" spans="1:13" s="121" customFormat="1" ht="11.25" customHeight="1">
      <c r="A2118" s="59" t="s">
        <v>2172</v>
      </c>
      <c r="B2118" s="59" t="s">
        <v>2173</v>
      </c>
      <c r="C2118" s="59">
        <v>24.9</v>
      </c>
      <c r="D2118" s="59" t="s">
        <v>631</v>
      </c>
      <c r="E2118" s="59" t="s">
        <v>714</v>
      </c>
      <c r="F2118" s="59" t="s">
        <v>448</v>
      </c>
      <c r="G2118" s="59" t="s">
        <v>449</v>
      </c>
      <c r="H2118" s="59" t="s">
        <v>3193</v>
      </c>
      <c r="I2118" s="59" t="s">
        <v>4440</v>
      </c>
      <c r="J2118" s="59" t="s">
        <v>1080</v>
      </c>
      <c r="K2118" s="59" t="s">
        <v>1081</v>
      </c>
      <c r="L2118" s="59" t="s">
        <v>603</v>
      </c>
      <c r="M2118" s="59"/>
    </row>
    <row r="2119" spans="1:13" s="121" customFormat="1" ht="11.25" customHeight="1">
      <c r="A2119" s="264" t="s">
        <v>5982</v>
      </c>
      <c r="B2119" s="265" t="s">
        <v>5983</v>
      </c>
      <c r="C2119" s="267"/>
      <c r="D2119" s="265" t="s">
        <v>5984</v>
      </c>
      <c r="E2119" s="265" t="s">
        <v>5985</v>
      </c>
      <c r="F2119" s="265" t="s">
        <v>17</v>
      </c>
      <c r="G2119" s="265" t="s">
        <v>275</v>
      </c>
      <c r="H2119" s="265" t="s">
        <v>810</v>
      </c>
      <c r="I2119" s="265" t="s">
        <v>1270</v>
      </c>
      <c r="J2119" s="265" t="s">
        <v>288</v>
      </c>
      <c r="K2119" s="265" t="s">
        <v>382</v>
      </c>
      <c r="L2119" s="265"/>
      <c r="M2119" s="265" t="s">
        <v>5176</v>
      </c>
    </row>
    <row r="2120" spans="1:13" s="121" customFormat="1" ht="11.25" customHeight="1">
      <c r="A2120" s="264" t="s">
        <v>5986</v>
      </c>
      <c r="B2120" s="265" t="s">
        <v>5987</v>
      </c>
      <c r="C2120" s="267">
        <v>0</v>
      </c>
      <c r="D2120" s="265" t="s">
        <v>15</v>
      </c>
      <c r="E2120" s="265" t="s">
        <v>3143</v>
      </c>
      <c r="F2120" s="265" t="s">
        <v>378</v>
      </c>
      <c r="G2120" s="265" t="s">
        <v>379</v>
      </c>
      <c r="H2120" s="265" t="s">
        <v>503</v>
      </c>
      <c r="I2120" s="265" t="s">
        <v>504</v>
      </c>
      <c r="J2120" s="265" t="s">
        <v>695</v>
      </c>
      <c r="K2120" s="265" t="s">
        <v>696</v>
      </c>
      <c r="L2120" s="265"/>
      <c r="M2120" s="265" t="s">
        <v>5988</v>
      </c>
    </row>
    <row r="2121" spans="1:13" s="121" customFormat="1" ht="11.25" customHeight="1">
      <c r="A2121" s="59" t="s">
        <v>5984</v>
      </c>
      <c r="B2121" s="139" t="s">
        <v>5989</v>
      </c>
      <c r="C2121" s="59">
        <v>22.9</v>
      </c>
      <c r="D2121" s="59" t="s">
        <v>483</v>
      </c>
      <c r="E2121" s="139" t="s">
        <v>484</v>
      </c>
      <c r="F2121" s="59" t="s">
        <v>206</v>
      </c>
      <c r="G2121" s="139" t="s">
        <v>298</v>
      </c>
      <c r="H2121" s="59" t="s">
        <v>196</v>
      </c>
      <c r="I2121" s="139" t="s">
        <v>299</v>
      </c>
      <c r="J2121" s="59" t="s">
        <v>409</v>
      </c>
      <c r="K2121" s="139" t="s">
        <v>410</v>
      </c>
      <c r="L2121" s="59" t="s">
        <v>5990</v>
      </c>
      <c r="M2121" s="59" t="s">
        <v>896</v>
      </c>
    </row>
    <row r="2122" spans="1:13" s="121" customFormat="1" ht="11.25" customHeight="1">
      <c r="A2122" s="59" t="s">
        <v>5991</v>
      </c>
      <c r="B2122" s="139" t="s">
        <v>5992</v>
      </c>
      <c r="C2122" s="59">
        <v>0.3</v>
      </c>
      <c r="D2122" s="59" t="s">
        <v>378</v>
      </c>
      <c r="E2122" s="139" t="s">
        <v>379</v>
      </c>
      <c r="F2122" s="59" t="s">
        <v>786</v>
      </c>
      <c r="G2122" s="139" t="s">
        <v>1149</v>
      </c>
      <c r="H2122" s="59" t="s">
        <v>1742</v>
      </c>
      <c r="I2122" s="139" t="s">
        <v>1743</v>
      </c>
      <c r="J2122" s="59" t="s">
        <v>695</v>
      </c>
      <c r="K2122" s="139" t="s">
        <v>696</v>
      </c>
      <c r="L2122" s="59"/>
      <c r="M2122" s="59" t="s">
        <v>699</v>
      </c>
    </row>
    <row r="2123" spans="1:13" s="121" customFormat="1" ht="11.25" customHeight="1">
      <c r="A2123" s="59" t="s">
        <v>1182</v>
      </c>
      <c r="B2123" s="59" t="s">
        <v>5993</v>
      </c>
      <c r="C2123" s="59"/>
      <c r="D2123" s="59" t="s">
        <v>631</v>
      </c>
      <c r="E2123" s="59" t="s">
        <v>632</v>
      </c>
      <c r="F2123" s="59" t="s">
        <v>443</v>
      </c>
      <c r="G2123" s="59" t="s">
        <v>634</v>
      </c>
      <c r="H2123" s="59" t="s">
        <v>1250</v>
      </c>
      <c r="I2123" s="59" t="s">
        <v>5994</v>
      </c>
      <c r="J2123" s="59"/>
      <c r="K2123" s="59"/>
      <c r="L2123" s="59"/>
      <c r="M2123" s="59"/>
    </row>
    <row r="2124" spans="1:13" s="121" customFormat="1" ht="11.25" customHeight="1">
      <c r="A2124" s="59" t="s">
        <v>5995</v>
      </c>
      <c r="B2124" s="59" t="s">
        <v>5996</v>
      </c>
      <c r="C2124" s="59"/>
      <c r="D2124" s="59" t="s">
        <v>5997</v>
      </c>
      <c r="E2124" s="59" t="s">
        <v>5998</v>
      </c>
      <c r="F2124" s="59" t="s">
        <v>17</v>
      </c>
      <c r="G2124" s="59" t="s">
        <v>4104</v>
      </c>
      <c r="H2124" s="59" t="s">
        <v>483</v>
      </c>
      <c r="I2124" s="59" t="s">
        <v>484</v>
      </c>
      <c r="J2124" s="59"/>
      <c r="K2124" s="59"/>
      <c r="L2124" s="59"/>
      <c r="M2124" s="59"/>
    </row>
    <row r="2125" spans="1:13" s="121" customFormat="1" ht="11.25" customHeight="1">
      <c r="A2125" s="59" t="s">
        <v>5999</v>
      </c>
      <c r="B2125" s="59" t="s">
        <v>6000</v>
      </c>
      <c r="C2125" s="59"/>
      <c r="D2125" s="59" t="s">
        <v>378</v>
      </c>
      <c r="E2125" s="59" t="s">
        <v>1020</v>
      </c>
      <c r="F2125" s="59" t="s">
        <v>483</v>
      </c>
      <c r="G2125" s="59" t="s">
        <v>484</v>
      </c>
      <c r="H2125" s="59" t="s">
        <v>288</v>
      </c>
      <c r="I2125" s="59" t="s">
        <v>382</v>
      </c>
      <c r="J2125" s="59" t="s">
        <v>397</v>
      </c>
      <c r="K2125" s="59" t="s">
        <v>646</v>
      </c>
      <c r="L2125" s="59" t="s">
        <v>1629</v>
      </c>
      <c r="M2125" s="59" t="s">
        <v>6001</v>
      </c>
    </row>
    <row r="2126" spans="1:13" s="121" customFormat="1" ht="11.25" customHeight="1">
      <c r="A2126" s="264" t="s">
        <v>6002</v>
      </c>
      <c r="B2126" s="265" t="s">
        <v>6003</v>
      </c>
      <c r="C2126" s="267"/>
      <c r="D2126" s="265" t="s">
        <v>1700</v>
      </c>
      <c r="E2126" s="265" t="s">
        <v>1705</v>
      </c>
      <c r="F2126" s="265" t="s">
        <v>378</v>
      </c>
      <c r="G2126" s="265" t="s">
        <v>379</v>
      </c>
      <c r="H2126" s="265" t="s">
        <v>786</v>
      </c>
      <c r="I2126" s="265" t="s">
        <v>3114</v>
      </c>
      <c r="J2126" s="265" t="s">
        <v>695</v>
      </c>
      <c r="K2126" s="265" t="s">
        <v>696</v>
      </c>
      <c r="L2126" s="265"/>
      <c r="M2126" s="265" t="s">
        <v>2905</v>
      </c>
    </row>
    <row r="2127" spans="1:13" s="121" customFormat="1" ht="11.25" customHeight="1">
      <c r="A2127" s="59" t="s">
        <v>6004</v>
      </c>
      <c r="B2127" s="59" t="s">
        <v>6005</v>
      </c>
      <c r="C2127" s="59">
        <v>19.8</v>
      </c>
      <c r="D2127" s="59" t="s">
        <v>717</v>
      </c>
      <c r="E2127" s="59" t="s">
        <v>2174</v>
      </c>
      <c r="F2127" s="59" t="s">
        <v>2172</v>
      </c>
      <c r="G2127" s="59" t="s">
        <v>2173</v>
      </c>
      <c r="H2127" s="59" t="s">
        <v>640</v>
      </c>
      <c r="I2127" s="59" t="s">
        <v>2153</v>
      </c>
      <c r="J2127" s="59" t="s">
        <v>463</v>
      </c>
      <c r="K2127" s="59" t="s">
        <v>464</v>
      </c>
      <c r="L2127" s="59"/>
      <c r="M2127" s="59"/>
    </row>
    <row r="2128" spans="1:13" s="121" customFormat="1" ht="11.25" customHeight="1">
      <c r="A2128" s="59" t="s">
        <v>6006</v>
      </c>
      <c r="B2128" s="59" t="s">
        <v>6007</v>
      </c>
      <c r="C2128" s="59"/>
      <c r="D2128" s="59" t="s">
        <v>1137</v>
      </c>
      <c r="E2128" s="59" t="s">
        <v>1138</v>
      </c>
      <c r="F2128" s="59" t="s">
        <v>715</v>
      </c>
      <c r="G2128" s="59" t="s">
        <v>716</v>
      </c>
      <c r="H2128" s="59" t="s">
        <v>717</v>
      </c>
      <c r="I2128" s="59" t="s">
        <v>718</v>
      </c>
      <c r="J2128" s="59"/>
      <c r="K2128" s="59"/>
      <c r="L2128" s="59"/>
      <c r="M2128" s="59"/>
    </row>
    <row r="2129" spans="1:13" s="121" customFormat="1" ht="11.25" customHeight="1">
      <c r="A2129" s="59" t="s">
        <v>717</v>
      </c>
      <c r="B2129" s="139" t="s">
        <v>6008</v>
      </c>
      <c r="C2129" s="59">
        <v>16</v>
      </c>
      <c r="D2129" s="59" t="s">
        <v>631</v>
      </c>
      <c r="E2129" s="139" t="s">
        <v>632</v>
      </c>
      <c r="F2129" s="59" t="s">
        <v>1926</v>
      </c>
      <c r="G2129" s="139" t="s">
        <v>1949</v>
      </c>
      <c r="H2129" s="59" t="s">
        <v>1250</v>
      </c>
      <c r="I2129" s="139" t="s">
        <v>5905</v>
      </c>
      <c r="J2129" s="59" t="s">
        <v>329</v>
      </c>
      <c r="K2129" s="139" t="s">
        <v>1901</v>
      </c>
      <c r="L2129" s="59" t="s">
        <v>603</v>
      </c>
      <c r="M2129" s="59"/>
    </row>
    <row r="2130" spans="1:13" s="121" customFormat="1" ht="11.25" customHeight="1">
      <c r="A2130" s="59" t="s">
        <v>1809</v>
      </c>
      <c r="B2130" s="139" t="s">
        <v>5317</v>
      </c>
      <c r="C2130" s="59">
        <v>15.5</v>
      </c>
      <c r="D2130" s="59" t="s">
        <v>717</v>
      </c>
      <c r="E2130" s="139" t="s">
        <v>2174</v>
      </c>
      <c r="F2130" s="59" t="s">
        <v>1086</v>
      </c>
      <c r="G2130" s="139" t="s">
        <v>1087</v>
      </c>
      <c r="H2130" s="59" t="s">
        <v>1088</v>
      </c>
      <c r="I2130" s="139" t="s">
        <v>1089</v>
      </c>
      <c r="J2130" s="59" t="s">
        <v>1127</v>
      </c>
      <c r="K2130" s="139" t="s">
        <v>1128</v>
      </c>
      <c r="L2130" s="59"/>
      <c r="M2130" s="59"/>
    </row>
    <row r="2131" spans="1:13" s="121" customFormat="1" ht="11.25" customHeight="1">
      <c r="A2131" s="138" t="s">
        <v>6009</v>
      </c>
      <c r="B2131" s="138" t="s">
        <v>6010</v>
      </c>
      <c r="C2131" s="142"/>
      <c r="D2131" s="138" t="s">
        <v>483</v>
      </c>
      <c r="E2131" s="138" t="s">
        <v>2350</v>
      </c>
      <c r="F2131" s="138" t="s">
        <v>1670</v>
      </c>
      <c r="G2131" s="138" t="s">
        <v>1671</v>
      </c>
      <c r="H2131" s="138" t="s">
        <v>5702</v>
      </c>
      <c r="I2131" s="138" t="s">
        <v>5703</v>
      </c>
      <c r="J2131" s="138" t="s">
        <v>5509</v>
      </c>
      <c r="K2131" s="138" t="s">
        <v>5704</v>
      </c>
      <c r="L2131" s="138"/>
      <c r="M2131" s="142"/>
    </row>
    <row r="2132" spans="1:13" s="121" customFormat="1" ht="11.25" customHeight="1">
      <c r="A2132" s="59" t="s">
        <v>2290</v>
      </c>
      <c r="B2132" s="139" t="s">
        <v>2291</v>
      </c>
      <c r="C2132" s="59">
        <v>4.7</v>
      </c>
      <c r="D2132" s="59" t="s">
        <v>448</v>
      </c>
      <c r="E2132" s="139" t="s">
        <v>449</v>
      </c>
      <c r="F2132" s="59" t="s">
        <v>469</v>
      </c>
      <c r="G2132" s="139" t="s">
        <v>470</v>
      </c>
      <c r="H2132" s="59" t="s">
        <v>636</v>
      </c>
      <c r="I2132" s="139" t="s">
        <v>1264</v>
      </c>
      <c r="J2132" s="59"/>
      <c r="K2132" s="139"/>
      <c r="L2132" s="59"/>
      <c r="M2132" s="59"/>
    </row>
    <row r="2133" spans="1:13" s="121" customFormat="1" ht="11.25" customHeight="1">
      <c r="A2133" s="59" t="s">
        <v>6011</v>
      </c>
      <c r="B2133" s="59" t="s">
        <v>6012</v>
      </c>
      <c r="C2133" s="59"/>
      <c r="D2133" s="59" t="s">
        <v>631</v>
      </c>
      <c r="E2133" s="59" t="s">
        <v>714</v>
      </c>
      <c r="F2133" s="59" t="s">
        <v>2290</v>
      </c>
      <c r="G2133" s="59" t="s">
        <v>2291</v>
      </c>
      <c r="H2133" s="59"/>
      <c r="I2133" s="59"/>
      <c r="J2133" s="59"/>
      <c r="K2133" s="59"/>
      <c r="L2133" s="59"/>
      <c r="M2133" s="59"/>
    </row>
    <row r="2134" spans="1:13" s="121" customFormat="1" ht="11.25" customHeight="1">
      <c r="A2134" s="138" t="s">
        <v>6013</v>
      </c>
      <c r="B2134" s="138" t="s">
        <v>6014</v>
      </c>
      <c r="C2134" s="142"/>
      <c r="D2134" s="138" t="s">
        <v>1450</v>
      </c>
      <c r="E2134" s="138" t="s">
        <v>6015</v>
      </c>
      <c r="F2134" s="138" t="s">
        <v>1670</v>
      </c>
      <c r="G2134" s="138" t="s">
        <v>1671</v>
      </c>
      <c r="H2134" s="138" t="s">
        <v>4609</v>
      </c>
      <c r="I2134" s="138" t="s">
        <v>4610</v>
      </c>
      <c r="J2134" s="138" t="s">
        <v>756</v>
      </c>
      <c r="K2134" s="138" t="s">
        <v>757</v>
      </c>
      <c r="L2134" s="138"/>
      <c r="M2134" s="138"/>
    </row>
    <row r="2135" spans="1:13" s="121" customFormat="1" ht="11.25" customHeight="1">
      <c r="A2135" s="264" t="s">
        <v>6016</v>
      </c>
      <c r="B2135" s="264" t="s">
        <v>6017</v>
      </c>
      <c r="C2135" s="267">
        <v>7.04</v>
      </c>
      <c r="D2135" s="264" t="s">
        <v>545</v>
      </c>
      <c r="E2135" s="264" t="s">
        <v>546</v>
      </c>
      <c r="F2135" s="264" t="s">
        <v>1947</v>
      </c>
      <c r="G2135" s="264" t="s">
        <v>1948</v>
      </c>
      <c r="H2135" s="264" t="s">
        <v>680</v>
      </c>
      <c r="I2135" s="264" t="s">
        <v>681</v>
      </c>
      <c r="J2135" s="264" t="s">
        <v>206</v>
      </c>
      <c r="K2135" s="264" t="s">
        <v>407</v>
      </c>
      <c r="L2135" s="265" t="s">
        <v>196</v>
      </c>
      <c r="M2135" s="265" t="s">
        <v>6018</v>
      </c>
    </row>
    <row r="2136" spans="1:13" s="121" customFormat="1" ht="11.25" customHeight="1">
      <c r="A2136" s="264" t="s">
        <v>6019</v>
      </c>
      <c r="B2136" s="265" t="s">
        <v>6020</v>
      </c>
      <c r="C2136" s="267"/>
      <c r="D2136" s="265" t="s">
        <v>545</v>
      </c>
      <c r="E2136" s="265" t="s">
        <v>546</v>
      </c>
      <c r="F2136" s="265" t="s">
        <v>378</v>
      </c>
      <c r="G2136" s="265" t="s">
        <v>379</v>
      </c>
      <c r="H2136" s="265" t="s">
        <v>286</v>
      </c>
      <c r="I2136" s="265" t="s">
        <v>287</v>
      </c>
      <c r="J2136" s="265" t="s">
        <v>19</v>
      </c>
      <c r="K2136" s="265" t="s">
        <v>302</v>
      </c>
      <c r="L2136" s="265" t="s">
        <v>717</v>
      </c>
      <c r="M2136" s="265"/>
    </row>
    <row r="2137" spans="1:13" s="121" customFormat="1" ht="11.25" customHeight="1">
      <c r="A2137" s="138" t="s">
        <v>6021</v>
      </c>
      <c r="B2137" s="138" t="s">
        <v>6022</v>
      </c>
      <c r="C2137" s="142"/>
      <c r="D2137" s="138" t="s">
        <v>1947</v>
      </c>
      <c r="E2137" s="138" t="s">
        <v>1948</v>
      </c>
      <c r="F2137" s="138" t="s">
        <v>2170</v>
      </c>
      <c r="G2137" s="138" t="s">
        <v>6023</v>
      </c>
      <c r="H2137" s="138" t="s">
        <v>631</v>
      </c>
      <c r="I2137" s="138" t="s">
        <v>714</v>
      </c>
      <c r="J2137" s="138" t="s">
        <v>1088</v>
      </c>
      <c r="K2137" s="138" t="s">
        <v>1089</v>
      </c>
      <c r="L2137" s="138"/>
      <c r="M2137" s="142"/>
    </row>
    <row r="2138" spans="1:13" s="121" customFormat="1" ht="11.25" customHeight="1">
      <c r="A2138" s="59" t="s">
        <v>6024</v>
      </c>
      <c r="B2138" s="139" t="s">
        <v>6025</v>
      </c>
      <c r="C2138" s="59">
        <v>7.7</v>
      </c>
      <c r="D2138" s="59" t="s">
        <v>1930</v>
      </c>
      <c r="E2138" s="139" t="s">
        <v>1931</v>
      </c>
      <c r="F2138" s="59" t="s">
        <v>286</v>
      </c>
      <c r="G2138" s="139" t="s">
        <v>287</v>
      </c>
      <c r="H2138" s="59" t="s">
        <v>19</v>
      </c>
      <c r="I2138" s="139" t="s">
        <v>2299</v>
      </c>
      <c r="J2138" s="59" t="s">
        <v>717</v>
      </c>
      <c r="K2138" s="139" t="s">
        <v>2174</v>
      </c>
      <c r="L2138" s="59" t="s">
        <v>640</v>
      </c>
      <c r="M2138" s="264" t="s">
        <v>6026</v>
      </c>
    </row>
    <row r="2139" spans="1:13" s="121" customFormat="1" ht="11.25" customHeight="1">
      <c r="A2139" s="59" t="s">
        <v>6027</v>
      </c>
      <c r="B2139" s="139" t="s">
        <v>6028</v>
      </c>
      <c r="C2139" s="59">
        <v>1.04</v>
      </c>
      <c r="D2139" s="59" t="s">
        <v>1930</v>
      </c>
      <c r="E2139" s="139" t="s">
        <v>1931</v>
      </c>
      <c r="F2139" s="59" t="s">
        <v>4472</v>
      </c>
      <c r="G2139" s="139" t="s">
        <v>4473</v>
      </c>
      <c r="H2139" s="59" t="s">
        <v>695</v>
      </c>
      <c r="I2139" s="139" t="s">
        <v>696</v>
      </c>
      <c r="J2139" s="59"/>
      <c r="K2139" s="139"/>
      <c r="L2139" s="59"/>
      <c r="M2139" s="59"/>
    </row>
    <row r="2140" spans="1:13" s="121" customFormat="1" ht="11.25" customHeight="1">
      <c r="A2140" s="264" t="s">
        <v>6029</v>
      </c>
      <c r="B2140" s="264" t="s">
        <v>6030</v>
      </c>
      <c r="C2140" s="267"/>
      <c r="D2140" s="264" t="s">
        <v>378</v>
      </c>
      <c r="E2140" s="264" t="s">
        <v>379</v>
      </c>
      <c r="F2140" s="264" t="s">
        <v>19</v>
      </c>
      <c r="G2140" s="264" t="s">
        <v>302</v>
      </c>
      <c r="H2140" s="264" t="s">
        <v>478</v>
      </c>
      <c r="I2140" s="265" t="s">
        <v>479</v>
      </c>
      <c r="J2140" s="264" t="s">
        <v>338</v>
      </c>
      <c r="K2140" s="264" t="s">
        <v>682</v>
      </c>
      <c r="L2140" s="264"/>
      <c r="M2140" s="264" t="s">
        <v>1022</v>
      </c>
    </row>
    <row r="2141" spans="1:13" s="121" customFormat="1" ht="11.25" customHeight="1">
      <c r="A2141" s="59" t="s">
        <v>2713</v>
      </c>
      <c r="B2141" s="59" t="s">
        <v>6031</v>
      </c>
      <c r="C2141" s="59"/>
      <c r="D2141" s="59" t="s">
        <v>2795</v>
      </c>
      <c r="E2141" s="59" t="s">
        <v>3423</v>
      </c>
      <c r="F2141" s="59" t="s">
        <v>774</v>
      </c>
      <c r="G2141" s="59" t="s">
        <v>5406</v>
      </c>
      <c r="H2141" s="59"/>
      <c r="I2141" s="59"/>
      <c r="J2141" s="59"/>
      <c r="K2141" s="59"/>
      <c r="L2141" s="59"/>
      <c r="M2141" s="59"/>
    </row>
    <row r="2142" spans="1:13" s="121" customFormat="1" ht="11.25" customHeight="1">
      <c r="A2142" s="138" t="s">
        <v>927</v>
      </c>
      <c r="B2142" s="138" t="s">
        <v>6032</v>
      </c>
      <c r="C2142" s="142">
        <v>11.1</v>
      </c>
      <c r="D2142" s="142" t="s">
        <v>631</v>
      </c>
      <c r="E2142" s="142" t="s">
        <v>632</v>
      </c>
      <c r="F2142" s="138" t="s">
        <v>2089</v>
      </c>
      <c r="G2142" s="142" t="s">
        <v>2090</v>
      </c>
      <c r="H2142" s="142" t="s">
        <v>1086</v>
      </c>
      <c r="I2142" s="142" t="s">
        <v>1087</v>
      </c>
      <c r="J2142" s="142" t="s">
        <v>1252</v>
      </c>
      <c r="K2142" s="142" t="s">
        <v>1253</v>
      </c>
      <c r="L2142" s="142"/>
      <c r="M2142" s="142"/>
    </row>
    <row r="2143" spans="1:13" s="121" customFormat="1" ht="11.25" customHeight="1">
      <c r="A2143" s="59" t="s">
        <v>6033</v>
      </c>
      <c r="B2143" s="139" t="s">
        <v>6034</v>
      </c>
      <c r="C2143" s="59">
        <v>12.7</v>
      </c>
      <c r="D2143" s="59" t="s">
        <v>717</v>
      </c>
      <c r="E2143" s="139" t="s">
        <v>2174</v>
      </c>
      <c r="F2143" s="59" t="s">
        <v>640</v>
      </c>
      <c r="G2143" s="139" t="s">
        <v>2153</v>
      </c>
      <c r="H2143" s="59" t="s">
        <v>2089</v>
      </c>
      <c r="I2143" s="139" t="s">
        <v>5486</v>
      </c>
      <c r="J2143" s="59" t="s">
        <v>2955</v>
      </c>
      <c r="K2143" s="139" t="s">
        <v>4652</v>
      </c>
      <c r="L2143" s="59"/>
      <c r="M2143" s="59"/>
    </row>
    <row r="2144" spans="1:13" s="121" customFormat="1" ht="11.25" customHeight="1">
      <c r="A2144" s="59" t="s">
        <v>6035</v>
      </c>
      <c r="B2144" s="139" t="s">
        <v>6036</v>
      </c>
      <c r="C2144" s="59">
        <v>0.61</v>
      </c>
      <c r="D2144" s="59" t="s">
        <v>6037</v>
      </c>
      <c r="E2144" s="139" t="s">
        <v>6038</v>
      </c>
      <c r="F2144" s="59" t="s">
        <v>3097</v>
      </c>
      <c r="G2144" s="139" t="s">
        <v>3187</v>
      </c>
      <c r="H2144" s="59" t="s">
        <v>704</v>
      </c>
      <c r="I2144" s="139" t="s">
        <v>705</v>
      </c>
      <c r="J2144" s="59" t="s">
        <v>1160</v>
      </c>
      <c r="K2144" s="139" t="s">
        <v>1161</v>
      </c>
      <c r="L2144" s="59"/>
      <c r="M2144" s="59" t="s">
        <v>896</v>
      </c>
    </row>
    <row r="2145" spans="1:13" s="121" customFormat="1" ht="11.25" customHeight="1">
      <c r="A2145" s="59" t="s">
        <v>1670</v>
      </c>
      <c r="B2145" s="139" t="s">
        <v>6039</v>
      </c>
      <c r="C2145" s="59">
        <v>11.4</v>
      </c>
      <c r="D2145" s="59" t="s">
        <v>631</v>
      </c>
      <c r="E2145" s="139" t="s">
        <v>632</v>
      </c>
      <c r="F2145" s="59" t="s">
        <v>446</v>
      </c>
      <c r="G2145" s="139" t="s">
        <v>447</v>
      </c>
      <c r="H2145" s="59" t="s">
        <v>443</v>
      </c>
      <c r="I2145" s="139" t="s">
        <v>634</v>
      </c>
      <c r="J2145" s="59" t="s">
        <v>1250</v>
      </c>
      <c r="K2145" s="139" t="s">
        <v>1251</v>
      </c>
      <c r="L2145" s="59"/>
      <c r="M2145" s="59"/>
    </row>
    <row r="2146" spans="1:13" s="121" customFormat="1" ht="11.25" customHeight="1">
      <c r="A2146" s="59" t="s">
        <v>6040</v>
      </c>
      <c r="B2146" s="139" t="s">
        <v>6041</v>
      </c>
      <c r="C2146" s="59">
        <v>13.2</v>
      </c>
      <c r="D2146" s="59" t="s">
        <v>631</v>
      </c>
      <c r="E2146" s="139" t="s">
        <v>714</v>
      </c>
      <c r="F2146" s="59" t="s">
        <v>2290</v>
      </c>
      <c r="G2146" s="139" t="s">
        <v>2291</v>
      </c>
      <c r="H2146" s="59" t="s">
        <v>2178</v>
      </c>
      <c r="I2146" s="139" t="s">
        <v>2179</v>
      </c>
      <c r="J2146" s="59" t="s">
        <v>3781</v>
      </c>
      <c r="K2146" s="139" t="s">
        <v>3782</v>
      </c>
      <c r="L2146" s="59"/>
      <c r="M2146" s="59" t="s">
        <v>865</v>
      </c>
    </row>
    <row r="2147" spans="1:13" s="121" customFormat="1" ht="11.25" customHeight="1">
      <c r="A2147" s="138" t="s">
        <v>6042</v>
      </c>
      <c r="B2147" s="138" t="s">
        <v>6043</v>
      </c>
      <c r="C2147" s="142"/>
      <c r="D2147" s="138" t="s">
        <v>483</v>
      </c>
      <c r="E2147" s="138" t="s">
        <v>2350</v>
      </c>
      <c r="F2147" s="138" t="s">
        <v>1675</v>
      </c>
      <c r="G2147" s="138" t="s">
        <v>5193</v>
      </c>
      <c r="H2147" s="138" t="s">
        <v>6044</v>
      </c>
      <c r="I2147" s="138" t="s">
        <v>6045</v>
      </c>
      <c r="J2147" s="141" t="s">
        <v>790</v>
      </c>
      <c r="K2147" s="138" t="s">
        <v>1943</v>
      </c>
      <c r="L2147" s="138"/>
      <c r="M2147" s="138"/>
    </row>
    <row r="2148" spans="1:13" s="121" customFormat="1" ht="11.25" customHeight="1">
      <c r="A2148" s="59" t="s">
        <v>5258</v>
      </c>
      <c r="B2148" s="139" t="s">
        <v>6046</v>
      </c>
      <c r="C2148" s="59">
        <v>3.4</v>
      </c>
      <c r="D2148" s="59" t="s">
        <v>206</v>
      </c>
      <c r="E2148" s="139" t="s">
        <v>298</v>
      </c>
      <c r="F2148" s="59" t="s">
        <v>680</v>
      </c>
      <c r="G2148" s="139" t="s">
        <v>846</v>
      </c>
      <c r="H2148" s="59" t="s">
        <v>758</v>
      </c>
      <c r="I2148" s="139" t="s">
        <v>6047</v>
      </c>
      <c r="J2148" s="59" t="s">
        <v>1792</v>
      </c>
      <c r="K2148" s="139" t="s">
        <v>6048</v>
      </c>
      <c r="L2148" s="59"/>
      <c r="M2148" s="59"/>
    </row>
    <row r="2149" spans="1:13" s="121" customFormat="1" ht="11.25" customHeight="1">
      <c r="A2149" s="138" t="s">
        <v>6049</v>
      </c>
      <c r="B2149" s="138" t="s">
        <v>6050</v>
      </c>
      <c r="C2149" s="142"/>
      <c r="D2149" s="138" t="s">
        <v>483</v>
      </c>
      <c r="E2149" s="138" t="s">
        <v>484</v>
      </c>
      <c r="F2149" s="138" t="s">
        <v>380</v>
      </c>
      <c r="G2149" s="138" t="s">
        <v>1015</v>
      </c>
      <c r="H2149" s="138" t="s">
        <v>288</v>
      </c>
      <c r="I2149" s="138" t="s">
        <v>289</v>
      </c>
      <c r="J2149" s="138" t="s">
        <v>1334</v>
      </c>
      <c r="K2149" s="138" t="s">
        <v>1713</v>
      </c>
      <c r="L2149" s="138"/>
      <c r="M2149" s="142"/>
    </row>
    <row r="2150" spans="1:13" s="121" customFormat="1" ht="11.25" customHeight="1">
      <c r="A2150" s="59" t="s">
        <v>3108</v>
      </c>
      <c r="B2150" s="139" t="s">
        <v>3109</v>
      </c>
      <c r="C2150" s="59">
        <v>20.8</v>
      </c>
      <c r="D2150" s="59" t="s">
        <v>631</v>
      </c>
      <c r="E2150" s="139" t="s">
        <v>632</v>
      </c>
      <c r="F2150" s="59" t="s">
        <v>448</v>
      </c>
      <c r="G2150" s="139" t="s">
        <v>4575</v>
      </c>
      <c r="H2150" s="59" t="s">
        <v>1391</v>
      </c>
      <c r="I2150" s="139" t="s">
        <v>6051</v>
      </c>
      <c r="J2150" s="59" t="s">
        <v>5516</v>
      </c>
      <c r="K2150" s="139" t="s">
        <v>6052</v>
      </c>
      <c r="L2150" s="59"/>
      <c r="M2150" s="59"/>
    </row>
    <row r="2151" spans="1:13" s="121" customFormat="1" ht="11.25" customHeight="1">
      <c r="A2151" s="264" t="s">
        <v>6053</v>
      </c>
      <c r="B2151" s="265" t="s">
        <v>6054</v>
      </c>
      <c r="C2151" s="267"/>
      <c r="D2151" s="265" t="s">
        <v>6055</v>
      </c>
      <c r="E2151" s="265" t="s">
        <v>6056</v>
      </c>
      <c r="F2151" s="265" t="s">
        <v>17</v>
      </c>
      <c r="G2151" s="265" t="s">
        <v>275</v>
      </c>
      <c r="H2151" s="265" t="s">
        <v>644</v>
      </c>
      <c r="I2151" s="265" t="s">
        <v>645</v>
      </c>
      <c r="J2151" s="265" t="s">
        <v>397</v>
      </c>
      <c r="K2151" s="265" t="s">
        <v>646</v>
      </c>
      <c r="L2151" s="265"/>
      <c r="M2151" s="265" t="s">
        <v>538</v>
      </c>
    </row>
    <row r="2152" spans="1:13" s="121" customFormat="1" ht="11.25" customHeight="1">
      <c r="A2152" s="59" t="s">
        <v>6057</v>
      </c>
      <c r="B2152" s="59" t="s">
        <v>6058</v>
      </c>
      <c r="C2152" s="59">
        <v>7.8</v>
      </c>
      <c r="D2152" s="59" t="s">
        <v>1930</v>
      </c>
      <c r="E2152" s="59" t="s">
        <v>1931</v>
      </c>
      <c r="F2152" s="59" t="s">
        <v>1137</v>
      </c>
      <c r="G2152" s="59" t="s">
        <v>1138</v>
      </c>
      <c r="H2152" s="59" t="s">
        <v>2170</v>
      </c>
      <c r="I2152" s="59" t="s">
        <v>2171</v>
      </c>
      <c r="J2152" s="59" t="s">
        <v>717</v>
      </c>
      <c r="K2152" s="59" t="s">
        <v>718</v>
      </c>
      <c r="L2152" s="59" t="s">
        <v>1454</v>
      </c>
      <c r="M2152" s="59" t="s">
        <v>324</v>
      </c>
    </row>
    <row r="2153" spans="1:13" s="121" customFormat="1" ht="11.25" customHeight="1">
      <c r="A2153" s="59" t="s">
        <v>6037</v>
      </c>
      <c r="B2153" s="59" t="s">
        <v>6059</v>
      </c>
      <c r="C2153" s="59">
        <v>6.01</v>
      </c>
      <c r="D2153" s="59" t="s">
        <v>483</v>
      </c>
      <c r="E2153" s="59" t="s">
        <v>484</v>
      </c>
      <c r="F2153" s="59" t="s">
        <v>286</v>
      </c>
      <c r="G2153" s="59" t="s">
        <v>688</v>
      </c>
      <c r="H2153" s="59" t="s">
        <v>350</v>
      </c>
      <c r="I2153" s="59" t="s">
        <v>351</v>
      </c>
      <c r="J2153" s="59" t="s">
        <v>3994</v>
      </c>
      <c r="K2153" s="59" t="s">
        <v>6060</v>
      </c>
      <c r="L2153" s="59" t="s">
        <v>691</v>
      </c>
      <c r="M2153" s="59" t="s">
        <v>1550</v>
      </c>
    </row>
    <row r="2154" spans="1:13" s="121" customFormat="1" ht="11.25" customHeight="1">
      <c r="A2154" s="59" t="s">
        <v>378</v>
      </c>
      <c r="B2154" s="139" t="s">
        <v>5916</v>
      </c>
      <c r="C2154" s="59">
        <v>4.0999999999999996</v>
      </c>
      <c r="D2154" s="59" t="s">
        <v>5298</v>
      </c>
      <c r="E2154" s="139" t="s">
        <v>6061</v>
      </c>
      <c r="F2154" s="59" t="s">
        <v>206</v>
      </c>
      <c r="G2154" s="139" t="s">
        <v>298</v>
      </c>
      <c r="H2154" s="59" t="s">
        <v>196</v>
      </c>
      <c r="I2154" s="139" t="s">
        <v>299</v>
      </c>
      <c r="J2154" s="59" t="s">
        <v>409</v>
      </c>
      <c r="K2154" s="139" t="s">
        <v>410</v>
      </c>
      <c r="L2154" s="59" t="s">
        <v>969</v>
      </c>
      <c r="M2154" s="59"/>
    </row>
    <row r="2155" spans="1:13" s="121" customFormat="1" ht="11.25" customHeight="1">
      <c r="A2155" s="59" t="s">
        <v>6062</v>
      </c>
      <c r="B2155" s="59" t="s">
        <v>6063</v>
      </c>
      <c r="C2155" s="59">
        <v>10.9</v>
      </c>
      <c r="D2155" s="59" t="s">
        <v>378</v>
      </c>
      <c r="E2155" s="59" t="s">
        <v>379</v>
      </c>
      <c r="F2155" s="59" t="s">
        <v>483</v>
      </c>
      <c r="G2155" s="59" t="s">
        <v>484</v>
      </c>
      <c r="H2155" s="59" t="s">
        <v>206</v>
      </c>
      <c r="I2155" s="59" t="s">
        <v>407</v>
      </c>
      <c r="J2155" s="59" t="s">
        <v>4769</v>
      </c>
      <c r="K2155" s="59" t="s">
        <v>6064</v>
      </c>
      <c r="L2155" s="59" t="s">
        <v>691</v>
      </c>
      <c r="M2155" s="59" t="s">
        <v>692</v>
      </c>
    </row>
    <row r="2156" spans="1:13" s="121" customFormat="1" ht="11.25" customHeight="1">
      <c r="A2156" s="264" t="s">
        <v>6065</v>
      </c>
      <c r="B2156" s="264" t="s">
        <v>6066</v>
      </c>
      <c r="C2156" s="267"/>
      <c r="D2156" s="264" t="s">
        <v>378</v>
      </c>
      <c r="E2156" s="264" t="s">
        <v>379</v>
      </c>
      <c r="F2156" s="264" t="s">
        <v>547</v>
      </c>
      <c r="G2156" s="264" t="s">
        <v>548</v>
      </c>
      <c r="H2156" s="264" t="s">
        <v>531</v>
      </c>
      <c r="I2156" s="264" t="s">
        <v>532</v>
      </c>
      <c r="J2156" s="264" t="s">
        <v>1334</v>
      </c>
      <c r="K2156" s="264" t="s">
        <v>1650</v>
      </c>
      <c r="L2156" s="264"/>
      <c r="M2156" s="264" t="s">
        <v>1850</v>
      </c>
    </row>
    <row r="2157" spans="1:13" s="121" customFormat="1" ht="11.25" customHeight="1">
      <c r="A2157" s="264" t="s">
        <v>6067</v>
      </c>
      <c r="B2157" s="265" t="s">
        <v>6068</v>
      </c>
      <c r="C2157" s="267"/>
      <c r="D2157" s="265" t="s">
        <v>1647</v>
      </c>
      <c r="E2157" s="265" t="s">
        <v>1819</v>
      </c>
      <c r="F2157" s="265" t="s">
        <v>378</v>
      </c>
      <c r="G2157" s="265" t="s">
        <v>379</v>
      </c>
      <c r="H2157" s="265" t="s">
        <v>288</v>
      </c>
      <c r="I2157" s="265" t="s">
        <v>382</v>
      </c>
      <c r="J2157" s="265" t="s">
        <v>1334</v>
      </c>
      <c r="K2157" s="265" t="s">
        <v>1650</v>
      </c>
      <c r="L2157" s="265"/>
      <c r="M2157" s="265" t="s">
        <v>6069</v>
      </c>
    </row>
    <row r="2158" spans="1:13" s="121" customFormat="1" ht="11.25" customHeight="1">
      <c r="A2158" s="264" t="s">
        <v>6070</v>
      </c>
      <c r="B2158" s="265" t="s">
        <v>6071</v>
      </c>
      <c r="C2158" s="267"/>
      <c r="D2158" s="265" t="s">
        <v>378</v>
      </c>
      <c r="E2158" s="265" t="s">
        <v>379</v>
      </c>
      <c r="F2158" s="265" t="s">
        <v>17</v>
      </c>
      <c r="G2158" s="265" t="s">
        <v>275</v>
      </c>
      <c r="H2158" s="265" t="s">
        <v>547</v>
      </c>
      <c r="I2158" s="265" t="s">
        <v>548</v>
      </c>
      <c r="J2158" s="264" t="s">
        <v>286</v>
      </c>
      <c r="K2158" s="264" t="s">
        <v>287</v>
      </c>
      <c r="L2158" s="264"/>
      <c r="M2158" s="264" t="s">
        <v>6072</v>
      </c>
    </row>
    <row r="2159" spans="1:13" s="121" customFormat="1" ht="11.25" customHeight="1">
      <c r="A2159" s="264" t="s">
        <v>6073</v>
      </c>
      <c r="B2159" s="265" t="s">
        <v>6074</v>
      </c>
      <c r="C2159" s="267">
        <v>0.7</v>
      </c>
      <c r="D2159" s="265" t="s">
        <v>378</v>
      </c>
      <c r="E2159" s="265" t="s">
        <v>379</v>
      </c>
      <c r="F2159" s="265" t="s">
        <v>17</v>
      </c>
      <c r="G2159" s="265" t="s">
        <v>275</v>
      </c>
      <c r="H2159" s="265" t="s">
        <v>2673</v>
      </c>
      <c r="I2159" s="265" t="s">
        <v>6075</v>
      </c>
      <c r="J2159" s="265" t="s">
        <v>6076</v>
      </c>
      <c r="K2159" s="265" t="s">
        <v>3660</v>
      </c>
      <c r="L2159" s="265"/>
      <c r="M2159" s="265" t="s">
        <v>6077</v>
      </c>
    </row>
    <row r="2160" spans="1:13" s="121" customFormat="1" ht="11.25" customHeight="1">
      <c r="A2160" s="264" t="s">
        <v>6078</v>
      </c>
      <c r="B2160" s="265" t="s">
        <v>6079</v>
      </c>
      <c r="C2160" s="267">
        <v>5.12</v>
      </c>
      <c r="D2160" s="265" t="s">
        <v>16</v>
      </c>
      <c r="E2160" s="265" t="s">
        <v>1667</v>
      </c>
      <c r="F2160" s="265" t="s">
        <v>378</v>
      </c>
      <c r="G2160" s="265" t="s">
        <v>379</v>
      </c>
      <c r="H2160" s="265" t="s">
        <v>1742</v>
      </c>
      <c r="I2160" s="265" t="s">
        <v>1743</v>
      </c>
      <c r="J2160" s="265" t="s">
        <v>505</v>
      </c>
      <c r="K2160" s="265" t="s">
        <v>6080</v>
      </c>
      <c r="L2160" s="265"/>
      <c r="M2160" s="265" t="s">
        <v>1643</v>
      </c>
    </row>
    <row r="2161" spans="1:13" s="121" customFormat="1" ht="11.25" customHeight="1">
      <c r="A2161" s="59" t="s">
        <v>6081</v>
      </c>
      <c r="B2161" s="59" t="s">
        <v>6082</v>
      </c>
      <c r="C2161" s="59">
        <v>2.2999999999999998</v>
      </c>
      <c r="D2161" s="59" t="s">
        <v>378</v>
      </c>
      <c r="E2161" s="59" t="s">
        <v>379</v>
      </c>
      <c r="F2161" s="59" t="s">
        <v>786</v>
      </c>
      <c r="G2161" s="59" t="s">
        <v>3114</v>
      </c>
      <c r="H2161" s="59" t="s">
        <v>1775</v>
      </c>
      <c r="I2161" s="59" t="s">
        <v>2259</v>
      </c>
      <c r="J2161" s="59" t="s">
        <v>397</v>
      </c>
      <c r="K2161" s="59" t="s">
        <v>646</v>
      </c>
      <c r="L2161" s="59"/>
      <c r="M2161" s="59" t="s">
        <v>699</v>
      </c>
    </row>
    <row r="2162" spans="1:13" s="121" customFormat="1" ht="11.25" customHeight="1">
      <c r="A2162" s="59" t="s">
        <v>6083</v>
      </c>
      <c r="B2162" s="59" t="s">
        <v>6084</v>
      </c>
      <c r="C2162" s="59">
        <v>2.48</v>
      </c>
      <c r="D2162" s="59" t="s">
        <v>378</v>
      </c>
      <c r="E2162" s="59" t="s">
        <v>379</v>
      </c>
      <c r="F2162" s="59" t="s">
        <v>531</v>
      </c>
      <c r="G2162" s="59" t="s">
        <v>532</v>
      </c>
      <c r="H2162" s="59" t="s">
        <v>397</v>
      </c>
      <c r="I2162" s="59" t="s">
        <v>549</v>
      </c>
      <c r="J2162" s="59" t="s">
        <v>288</v>
      </c>
      <c r="K2162" s="59" t="s">
        <v>1992</v>
      </c>
      <c r="L2162" s="59" t="s">
        <v>1629</v>
      </c>
      <c r="M2162" s="59" t="s">
        <v>555</v>
      </c>
    </row>
    <row r="2163" spans="1:13" s="121" customFormat="1" ht="11.25" customHeight="1">
      <c r="A2163" s="264" t="s">
        <v>6085</v>
      </c>
      <c r="B2163" s="265" t="s">
        <v>6086</v>
      </c>
      <c r="C2163" s="267">
        <v>29.28</v>
      </c>
      <c r="D2163" s="267" t="s">
        <v>378</v>
      </c>
      <c r="E2163" s="267" t="s">
        <v>379</v>
      </c>
      <c r="F2163" s="265" t="s">
        <v>378</v>
      </c>
      <c r="G2163" s="265" t="s">
        <v>379</v>
      </c>
      <c r="H2163" s="265" t="s">
        <v>503</v>
      </c>
      <c r="I2163" s="265" t="s">
        <v>504</v>
      </c>
      <c r="J2163" s="265" t="s">
        <v>4130</v>
      </c>
      <c r="K2163" s="265" t="s">
        <v>4131</v>
      </c>
      <c r="L2163" s="265"/>
      <c r="M2163" s="265" t="s">
        <v>1643</v>
      </c>
    </row>
    <row r="2164" spans="1:13" s="121" customFormat="1" ht="11.25" customHeight="1">
      <c r="A2164" s="264" t="s">
        <v>6087</v>
      </c>
      <c r="B2164" s="265" t="s">
        <v>6088</v>
      </c>
      <c r="C2164" s="267"/>
      <c r="D2164" s="265" t="s">
        <v>1930</v>
      </c>
      <c r="E2164" s="265" t="s">
        <v>1931</v>
      </c>
      <c r="F2164" s="265" t="s">
        <v>983</v>
      </c>
      <c r="G2164" s="265" t="s">
        <v>984</v>
      </c>
      <c r="H2164" s="265" t="s">
        <v>547</v>
      </c>
      <c r="I2164" s="265" t="s">
        <v>548</v>
      </c>
      <c r="J2164" s="265" t="s">
        <v>715</v>
      </c>
      <c r="K2164" s="265" t="s">
        <v>716</v>
      </c>
      <c r="L2164" s="265"/>
      <c r="M2164" s="265" t="s">
        <v>3117</v>
      </c>
    </row>
    <row r="2165" spans="1:13" s="121" customFormat="1" ht="11.25" customHeight="1">
      <c r="A2165" s="59" t="s">
        <v>1930</v>
      </c>
      <c r="B2165" s="59" t="s">
        <v>6089</v>
      </c>
      <c r="C2165" s="59">
        <v>14.2</v>
      </c>
      <c r="D2165" s="59" t="s">
        <v>378</v>
      </c>
      <c r="E2165" s="59" t="s">
        <v>379</v>
      </c>
      <c r="F2165" s="59" t="s">
        <v>1735</v>
      </c>
      <c r="G2165" s="59" t="s">
        <v>1736</v>
      </c>
      <c r="H2165" s="59" t="s">
        <v>715</v>
      </c>
      <c r="I2165" s="59" t="s">
        <v>716</v>
      </c>
      <c r="J2165" s="59" t="s">
        <v>717</v>
      </c>
      <c r="K2165" s="59" t="s">
        <v>718</v>
      </c>
      <c r="L2165" s="59" t="s">
        <v>1926</v>
      </c>
      <c r="M2165" s="59"/>
    </row>
    <row r="2166" spans="1:13" s="121" customFormat="1" ht="11.25" customHeight="1">
      <c r="A2166" s="59" t="s">
        <v>6090</v>
      </c>
      <c r="B2166" s="59" t="s">
        <v>6091</v>
      </c>
      <c r="C2166" s="59"/>
      <c r="D2166" s="59" t="s">
        <v>378</v>
      </c>
      <c r="E2166" s="59" t="s">
        <v>379</v>
      </c>
      <c r="F2166" s="59" t="s">
        <v>1735</v>
      </c>
      <c r="G2166" s="59" t="s">
        <v>1736</v>
      </c>
      <c r="H2166" s="59" t="s">
        <v>715</v>
      </c>
      <c r="I2166" s="59" t="s">
        <v>716</v>
      </c>
      <c r="J2166" s="59" t="s">
        <v>717</v>
      </c>
      <c r="K2166" s="59" t="s">
        <v>718</v>
      </c>
      <c r="L2166" s="59"/>
      <c r="M2166" s="59" t="s">
        <v>6092</v>
      </c>
    </row>
    <row r="2167" spans="1:13" s="121" customFormat="1" ht="11.25" customHeight="1">
      <c r="A2167" s="264" t="s">
        <v>6093</v>
      </c>
      <c r="B2167" s="265" t="s">
        <v>6094</v>
      </c>
      <c r="C2167" s="267">
        <v>4.3</v>
      </c>
      <c r="D2167" s="265" t="s">
        <v>378</v>
      </c>
      <c r="E2167" s="265" t="s">
        <v>379</v>
      </c>
      <c r="F2167" s="265" t="s">
        <v>17</v>
      </c>
      <c r="G2167" s="265" t="s">
        <v>275</v>
      </c>
      <c r="H2167" s="265" t="s">
        <v>350</v>
      </c>
      <c r="I2167" s="265" t="s">
        <v>351</v>
      </c>
      <c r="J2167" s="265" t="s">
        <v>6095</v>
      </c>
      <c r="K2167" s="265" t="s">
        <v>6096</v>
      </c>
      <c r="L2167" s="265"/>
      <c r="M2167" s="265" t="s">
        <v>831</v>
      </c>
    </row>
    <row r="2168" spans="1:13" s="121" customFormat="1" ht="11.25" customHeight="1">
      <c r="A2168" s="264" t="s">
        <v>6097</v>
      </c>
      <c r="B2168" s="265" t="s">
        <v>6098</v>
      </c>
      <c r="C2168" s="267"/>
      <c r="D2168" s="265" t="s">
        <v>1930</v>
      </c>
      <c r="E2168" s="265" t="s">
        <v>1931</v>
      </c>
      <c r="F2168" s="265" t="s">
        <v>990</v>
      </c>
      <c r="G2168" s="265" t="s">
        <v>1157</v>
      </c>
      <c r="H2168" s="265" t="s">
        <v>378</v>
      </c>
      <c r="I2168" s="265" t="s">
        <v>379</v>
      </c>
      <c r="J2168" s="265" t="s">
        <v>786</v>
      </c>
      <c r="K2168" s="265" t="s">
        <v>787</v>
      </c>
      <c r="L2168" s="265"/>
      <c r="M2168" s="265" t="s">
        <v>3117</v>
      </c>
    </row>
    <row r="2169" spans="1:13" s="121" customFormat="1" ht="11.25" customHeight="1">
      <c r="A2169" s="59" t="s">
        <v>6099</v>
      </c>
      <c r="B2169" s="59" t="s">
        <v>6100</v>
      </c>
      <c r="C2169" s="59"/>
      <c r="D2169" s="59" t="s">
        <v>206</v>
      </c>
      <c r="E2169" s="59" t="s">
        <v>407</v>
      </c>
      <c r="F2169" s="59" t="s">
        <v>397</v>
      </c>
      <c r="G2169" s="59" t="s">
        <v>549</v>
      </c>
      <c r="H2169" s="59" t="s">
        <v>288</v>
      </c>
      <c r="I2169" s="59" t="s">
        <v>382</v>
      </c>
      <c r="J2169" s="59" t="s">
        <v>647</v>
      </c>
      <c r="K2169" s="59" t="s">
        <v>6101</v>
      </c>
      <c r="L2169" s="59" t="s">
        <v>4423</v>
      </c>
      <c r="M2169" s="59"/>
    </row>
    <row r="2170" spans="1:13" s="121" customFormat="1" ht="11.25" customHeight="1">
      <c r="A2170" s="138" t="s">
        <v>6102</v>
      </c>
      <c r="B2170" s="138" t="s">
        <v>6103</v>
      </c>
      <c r="C2170" s="142"/>
      <c r="D2170" s="138" t="s">
        <v>378</v>
      </c>
      <c r="E2170" s="138" t="s">
        <v>379</v>
      </c>
      <c r="F2170" s="138" t="s">
        <v>286</v>
      </c>
      <c r="G2170" s="138" t="s">
        <v>287</v>
      </c>
      <c r="H2170" s="138" t="s">
        <v>397</v>
      </c>
      <c r="I2170" s="138" t="s">
        <v>554</v>
      </c>
      <c r="J2170" s="138" t="s">
        <v>1334</v>
      </c>
      <c r="K2170" s="138" t="s">
        <v>1335</v>
      </c>
      <c r="L2170" s="138"/>
      <c r="M2170" s="138" t="s">
        <v>2905</v>
      </c>
    </row>
    <row r="2171" spans="1:13" s="121" customFormat="1" ht="11.25" customHeight="1">
      <c r="A2171" s="59" t="s">
        <v>5997</v>
      </c>
      <c r="B2171" s="59" t="s">
        <v>6104</v>
      </c>
      <c r="C2171" s="59">
        <v>2.35</v>
      </c>
      <c r="D2171" s="59" t="s">
        <v>378</v>
      </c>
      <c r="E2171" s="59" t="s">
        <v>379</v>
      </c>
      <c r="F2171" s="59" t="s">
        <v>17</v>
      </c>
      <c r="G2171" s="59" t="s">
        <v>275</v>
      </c>
      <c r="H2171" s="59" t="s">
        <v>483</v>
      </c>
      <c r="I2171" s="59" t="s">
        <v>484</v>
      </c>
      <c r="J2171" s="59" t="s">
        <v>1334</v>
      </c>
      <c r="K2171" s="59" t="s">
        <v>1781</v>
      </c>
      <c r="L2171" s="59"/>
      <c r="M2171" s="59" t="s">
        <v>692</v>
      </c>
    </row>
    <row r="2172" spans="1:13" s="121" customFormat="1" ht="11.25" customHeight="1">
      <c r="A2172" s="59" t="s">
        <v>6105</v>
      </c>
      <c r="B2172" s="59" t="s">
        <v>6106</v>
      </c>
      <c r="C2172" s="59">
        <v>11.2</v>
      </c>
      <c r="D2172" s="59" t="s">
        <v>378</v>
      </c>
      <c r="E2172" s="59" t="s">
        <v>379</v>
      </c>
      <c r="F2172" s="59" t="s">
        <v>717</v>
      </c>
      <c r="G2172" s="59" t="s">
        <v>2174</v>
      </c>
      <c r="H2172" s="59" t="s">
        <v>2838</v>
      </c>
      <c r="I2172" s="59" t="s">
        <v>2839</v>
      </c>
      <c r="J2172" s="59" t="s">
        <v>2226</v>
      </c>
      <c r="K2172" s="59" t="s">
        <v>2227</v>
      </c>
      <c r="L2172" s="59" t="s">
        <v>446</v>
      </c>
      <c r="M2172" s="59"/>
    </row>
    <row r="2173" spans="1:13" s="121" customFormat="1" ht="11.25" customHeight="1">
      <c r="A2173" s="415" t="s">
        <v>6580</v>
      </c>
      <c r="B2173" s="415" t="s">
        <v>6530</v>
      </c>
      <c r="C2173" s="414"/>
      <c r="D2173" s="413" t="s">
        <v>6581</v>
      </c>
      <c r="E2173" s="413" t="s">
        <v>379</v>
      </c>
      <c r="F2173" s="415" t="s">
        <v>6582</v>
      </c>
      <c r="G2173" s="415" t="s">
        <v>718</v>
      </c>
      <c r="H2173" s="415" t="s">
        <v>6583</v>
      </c>
      <c r="I2173" s="415" t="s">
        <v>5476</v>
      </c>
      <c r="J2173" s="265" t="s">
        <v>6584</v>
      </c>
      <c r="K2173" s="265" t="s">
        <v>2227</v>
      </c>
      <c r="L2173" s="265"/>
      <c r="M2173" s="624" t="s">
        <v>6531</v>
      </c>
    </row>
    <row r="2174" spans="1:13" s="121" customFormat="1" ht="11.25" customHeight="1">
      <c r="A2174" s="59" t="s">
        <v>5489</v>
      </c>
      <c r="B2174" s="59" t="s">
        <v>6107</v>
      </c>
      <c r="C2174" s="59">
        <v>19</v>
      </c>
      <c r="D2174" s="59" t="s">
        <v>448</v>
      </c>
      <c r="E2174" s="59" t="s">
        <v>449</v>
      </c>
      <c r="F2174" s="59" t="s">
        <v>1080</v>
      </c>
      <c r="G2174" s="59" t="s">
        <v>1081</v>
      </c>
      <c r="H2174" s="59" t="s">
        <v>455</v>
      </c>
      <c r="I2174" s="59" t="s">
        <v>561</v>
      </c>
      <c r="J2174" s="59"/>
      <c r="K2174" s="59"/>
      <c r="L2174" s="59"/>
      <c r="M2174" s="59"/>
    </row>
    <row r="2175" spans="1:13" s="121" customFormat="1" ht="11.25" customHeight="1">
      <c r="A2175" s="264" t="s">
        <v>6108</v>
      </c>
      <c r="B2175" s="265" t="s">
        <v>6109</v>
      </c>
      <c r="C2175" s="267"/>
      <c r="D2175" s="264" t="s">
        <v>631</v>
      </c>
      <c r="E2175" s="264" t="s">
        <v>714</v>
      </c>
      <c r="F2175" s="264" t="s">
        <v>2283</v>
      </c>
      <c r="G2175" s="264" t="s">
        <v>2284</v>
      </c>
      <c r="H2175" s="264" t="s">
        <v>2091</v>
      </c>
      <c r="I2175" s="264" t="s">
        <v>2092</v>
      </c>
      <c r="J2175" s="264" t="s">
        <v>631</v>
      </c>
      <c r="K2175" s="264" t="s">
        <v>714</v>
      </c>
      <c r="L2175" s="264"/>
      <c r="M2175" s="264"/>
    </row>
    <row r="2176" spans="1:13" s="121" customFormat="1" ht="11.25" customHeight="1">
      <c r="A2176" s="59" t="s">
        <v>206</v>
      </c>
      <c r="B2176" s="139" t="s">
        <v>298</v>
      </c>
      <c r="C2176" s="59">
        <v>24.2</v>
      </c>
      <c r="D2176" s="59" t="s">
        <v>717</v>
      </c>
      <c r="E2176" s="139" t="s">
        <v>6008</v>
      </c>
      <c r="F2176" s="59" t="s">
        <v>631</v>
      </c>
      <c r="G2176" s="139" t="s">
        <v>632</v>
      </c>
      <c r="H2176" s="59" t="s">
        <v>2955</v>
      </c>
      <c r="I2176" s="139" t="s">
        <v>6110</v>
      </c>
      <c r="J2176" s="59" t="s">
        <v>443</v>
      </c>
      <c r="K2176" s="139" t="s">
        <v>2177</v>
      </c>
      <c r="L2176" s="59" t="s">
        <v>3139</v>
      </c>
      <c r="M2176" s="59"/>
    </row>
    <row r="2177" spans="1:13" s="121" customFormat="1" ht="11.25" customHeight="1">
      <c r="A2177" s="59" t="s">
        <v>483</v>
      </c>
      <c r="B2177" s="139" t="s">
        <v>484</v>
      </c>
      <c r="C2177" s="59">
        <v>8.1</v>
      </c>
      <c r="D2177" s="59" t="s">
        <v>206</v>
      </c>
      <c r="E2177" s="139" t="s">
        <v>407</v>
      </c>
      <c r="F2177" s="59" t="s">
        <v>196</v>
      </c>
      <c r="G2177" s="139" t="s">
        <v>408</v>
      </c>
      <c r="H2177" s="59" t="s">
        <v>198</v>
      </c>
      <c r="I2177" s="139" t="s">
        <v>6111</v>
      </c>
      <c r="J2177" s="59" t="s">
        <v>199</v>
      </c>
      <c r="K2177" s="139" t="s">
        <v>1811</v>
      </c>
      <c r="L2177" s="59" t="s">
        <v>201</v>
      </c>
      <c r="M2177" s="59" t="s">
        <v>6112</v>
      </c>
    </row>
    <row r="2178" spans="1:13" s="121" customFormat="1" ht="11.25" customHeight="1">
      <c r="A2178" s="264" t="s">
        <v>5036</v>
      </c>
      <c r="B2178" s="265" t="s">
        <v>5037</v>
      </c>
      <c r="C2178" s="267"/>
      <c r="D2178" s="265" t="s">
        <v>206</v>
      </c>
      <c r="E2178" s="265" t="s">
        <v>407</v>
      </c>
      <c r="F2178" s="265" t="s">
        <v>2450</v>
      </c>
      <c r="G2178" s="265" t="s">
        <v>2451</v>
      </c>
      <c r="H2178" s="265" t="s">
        <v>1926</v>
      </c>
      <c r="I2178" s="265" t="s">
        <v>1952</v>
      </c>
      <c r="J2178" s="265" t="s">
        <v>1088</v>
      </c>
      <c r="K2178" s="265" t="s">
        <v>1089</v>
      </c>
      <c r="L2178" s="265"/>
      <c r="M2178" s="265" t="s">
        <v>1826</v>
      </c>
    </row>
    <row r="2179" spans="1:13" s="121" customFormat="1" ht="11.25" customHeight="1">
      <c r="A2179" s="59" t="s">
        <v>1200</v>
      </c>
      <c r="B2179" s="139" t="s">
        <v>6113</v>
      </c>
      <c r="C2179" s="59">
        <v>5.9</v>
      </c>
      <c r="D2179" s="59" t="s">
        <v>631</v>
      </c>
      <c r="E2179" s="139" t="s">
        <v>714</v>
      </c>
      <c r="F2179" s="59" t="s">
        <v>443</v>
      </c>
      <c r="G2179" s="139" t="s">
        <v>634</v>
      </c>
      <c r="H2179" s="59" t="s">
        <v>510</v>
      </c>
      <c r="I2179" s="139" t="s">
        <v>511</v>
      </c>
      <c r="J2179" s="59" t="s">
        <v>1899</v>
      </c>
      <c r="K2179" s="139" t="s">
        <v>2266</v>
      </c>
      <c r="L2179" s="59"/>
      <c r="M2179" s="59" t="s">
        <v>865</v>
      </c>
    </row>
    <row r="2180" spans="1:13" s="121" customFormat="1" ht="11.25" customHeight="1">
      <c r="A2180" s="59" t="s">
        <v>6114</v>
      </c>
      <c r="B2180" s="139" t="s">
        <v>6115</v>
      </c>
      <c r="C2180" s="59">
        <v>1</v>
      </c>
      <c r="D2180" s="59" t="s">
        <v>206</v>
      </c>
      <c r="E2180" s="139" t="s">
        <v>407</v>
      </c>
      <c r="F2180" s="59" t="s">
        <v>736</v>
      </c>
      <c r="G2180" s="139" t="s">
        <v>650</v>
      </c>
      <c r="H2180" s="59" t="s">
        <v>963</v>
      </c>
      <c r="I2180" s="139" t="s">
        <v>6116</v>
      </c>
      <c r="J2180" s="59" t="s">
        <v>3906</v>
      </c>
      <c r="K2180" s="139" t="s">
        <v>3907</v>
      </c>
      <c r="L2180" s="59"/>
      <c r="M2180" s="59"/>
    </row>
    <row r="2181" spans="1:13" s="121" customFormat="1" ht="11.25" customHeight="1">
      <c r="A2181" s="138" t="s">
        <v>6117</v>
      </c>
      <c r="B2181" s="138" t="s">
        <v>6118</v>
      </c>
      <c r="C2181" s="142"/>
      <c r="D2181" s="138" t="s">
        <v>206</v>
      </c>
      <c r="E2181" s="138" t="s">
        <v>407</v>
      </c>
      <c r="F2181" s="138" t="s">
        <v>717</v>
      </c>
      <c r="G2181" s="138" t="s">
        <v>2174</v>
      </c>
      <c r="H2181" s="138" t="s">
        <v>640</v>
      </c>
      <c r="I2181" s="138" t="s">
        <v>2164</v>
      </c>
      <c r="J2181" s="138" t="s">
        <v>443</v>
      </c>
      <c r="K2181" s="138" t="s">
        <v>634</v>
      </c>
      <c r="L2181" s="138"/>
      <c r="M2181" s="138" t="s">
        <v>2336</v>
      </c>
    </row>
    <row r="2182" spans="1:13" s="121" customFormat="1" ht="11.25" customHeight="1">
      <c r="A2182" s="59" t="s">
        <v>4673</v>
      </c>
      <c r="B2182" s="139" t="s">
        <v>6119</v>
      </c>
      <c r="C2182" s="59">
        <v>0.87</v>
      </c>
      <c r="D2182" s="59" t="s">
        <v>483</v>
      </c>
      <c r="E2182" s="139" t="s">
        <v>2350</v>
      </c>
      <c r="F2182" s="59" t="s">
        <v>1779</v>
      </c>
      <c r="G2182" s="139" t="s">
        <v>1780</v>
      </c>
      <c r="H2182" s="59" t="s">
        <v>531</v>
      </c>
      <c r="I2182" s="139" t="s">
        <v>532</v>
      </c>
      <c r="J2182" s="59" t="s">
        <v>1315</v>
      </c>
      <c r="K2182" s="139" t="s">
        <v>2419</v>
      </c>
      <c r="L2182" s="59" t="s">
        <v>1492</v>
      </c>
      <c r="M2182" s="59" t="s">
        <v>2686</v>
      </c>
    </row>
    <row r="2183" spans="1:13" s="121" customFormat="1" ht="11.25" customHeight="1">
      <c r="A2183" s="138" t="s">
        <v>6120</v>
      </c>
      <c r="B2183" s="138" t="s">
        <v>6121</v>
      </c>
      <c r="C2183" s="142"/>
      <c r="D2183" s="138" t="s">
        <v>2290</v>
      </c>
      <c r="E2183" s="138" t="s">
        <v>2954</v>
      </c>
      <c r="F2183" s="138" t="s">
        <v>446</v>
      </c>
      <c r="G2183" s="138" t="s">
        <v>447</v>
      </c>
      <c r="H2183" s="138" t="s">
        <v>2082</v>
      </c>
      <c r="I2183" s="138" t="s">
        <v>6122</v>
      </c>
      <c r="J2183" s="138" t="s">
        <v>3193</v>
      </c>
      <c r="K2183" s="138" t="s">
        <v>4383</v>
      </c>
      <c r="L2183" s="138"/>
      <c r="M2183" s="142"/>
    </row>
    <row r="2184" spans="1:13" s="121" customFormat="1" ht="11.25" customHeight="1">
      <c r="A2184" s="59" t="s">
        <v>1062</v>
      </c>
      <c r="B2184" s="59" t="s">
        <v>1063</v>
      </c>
      <c r="C2184" s="59">
        <v>5.31</v>
      </c>
      <c r="D2184" s="59" t="s">
        <v>483</v>
      </c>
      <c r="E2184" s="59" t="s">
        <v>2350</v>
      </c>
      <c r="F2184" s="59" t="s">
        <v>852</v>
      </c>
      <c r="G2184" s="59" t="s">
        <v>1488</v>
      </c>
      <c r="H2184" s="59" t="s">
        <v>1880</v>
      </c>
      <c r="I2184" s="59" t="s">
        <v>1881</v>
      </c>
      <c r="J2184" s="59" t="s">
        <v>1599</v>
      </c>
      <c r="K2184" s="59" t="s">
        <v>1600</v>
      </c>
      <c r="L2184" s="59" t="s">
        <v>691</v>
      </c>
      <c r="M2184" s="59" t="s">
        <v>498</v>
      </c>
    </row>
    <row r="2185" spans="1:13" s="121" customFormat="1" ht="11.25" customHeight="1">
      <c r="A2185" s="59" t="s">
        <v>4413</v>
      </c>
      <c r="B2185" s="59" t="s">
        <v>6123</v>
      </c>
      <c r="C2185" s="59">
        <v>5.0999999999999996</v>
      </c>
      <c r="D2185" s="59" t="s">
        <v>206</v>
      </c>
      <c r="E2185" s="59" t="s">
        <v>934</v>
      </c>
      <c r="F2185" s="59" t="s">
        <v>6386</v>
      </c>
      <c r="G2185" s="59" t="s">
        <v>2375</v>
      </c>
      <c r="H2185" s="59" t="s">
        <v>314</v>
      </c>
      <c r="I2185" s="59" t="s">
        <v>315</v>
      </c>
      <c r="J2185" s="59" t="s">
        <v>1277</v>
      </c>
      <c r="K2185" s="59" t="s">
        <v>1278</v>
      </c>
      <c r="L2185" s="59" t="s">
        <v>2538</v>
      </c>
      <c r="M2185" s="59"/>
    </row>
    <row r="2186" spans="1:13" s="121" customFormat="1" ht="11.25" customHeight="1">
      <c r="A2186" s="59" t="s">
        <v>6124</v>
      </c>
      <c r="B2186" s="139" t="s">
        <v>6125</v>
      </c>
      <c r="C2186" s="59"/>
      <c r="D2186" s="59" t="s">
        <v>206</v>
      </c>
      <c r="E2186" s="139" t="s">
        <v>407</v>
      </c>
      <c r="F2186" s="59" t="s">
        <v>338</v>
      </c>
      <c r="G2186" s="139" t="s">
        <v>682</v>
      </c>
      <c r="H2186" s="59" t="s">
        <v>658</v>
      </c>
      <c r="I2186" s="139" t="s">
        <v>659</v>
      </c>
      <c r="J2186" s="59" t="s">
        <v>3085</v>
      </c>
      <c r="K2186" s="139" t="s">
        <v>3086</v>
      </c>
      <c r="L2186" s="59"/>
      <c r="M2186" s="59" t="s">
        <v>498</v>
      </c>
    </row>
    <row r="2187" spans="1:13" s="121" customFormat="1" ht="11.25" customHeight="1">
      <c r="A2187" s="59" t="s">
        <v>6126</v>
      </c>
      <c r="B2187" s="59" t="s">
        <v>6127</v>
      </c>
      <c r="C2187" s="59">
        <v>14.99</v>
      </c>
      <c r="D2187" s="59" t="s">
        <v>2929</v>
      </c>
      <c r="E2187" s="59" t="s">
        <v>4657</v>
      </c>
      <c r="F2187" s="59" t="s">
        <v>483</v>
      </c>
      <c r="G2187" s="59" t="s">
        <v>484</v>
      </c>
      <c r="H2187" s="59" t="s">
        <v>695</v>
      </c>
      <c r="I2187" s="59" t="s">
        <v>696</v>
      </c>
      <c r="J2187" s="59" t="s">
        <v>5417</v>
      </c>
      <c r="K2187" s="59" t="s">
        <v>5418</v>
      </c>
      <c r="L2187" s="59" t="s">
        <v>441</v>
      </c>
      <c r="M2187" s="59" t="s">
        <v>6128</v>
      </c>
    </row>
    <row r="2188" spans="1:13" s="121" customFormat="1" ht="11.25" customHeight="1">
      <c r="A2188" s="59" t="s">
        <v>545</v>
      </c>
      <c r="B2188" s="59" t="s">
        <v>6129</v>
      </c>
      <c r="C2188" s="59">
        <v>3.87</v>
      </c>
      <c r="D2188" s="59" t="s">
        <v>483</v>
      </c>
      <c r="E2188" s="59" t="s">
        <v>484</v>
      </c>
      <c r="F2188" s="59" t="s">
        <v>286</v>
      </c>
      <c r="G2188" s="59" t="s">
        <v>287</v>
      </c>
      <c r="H2188" s="59" t="s">
        <v>478</v>
      </c>
      <c r="I2188" s="59" t="s">
        <v>479</v>
      </c>
      <c r="J2188" s="59" t="s">
        <v>658</v>
      </c>
      <c r="K2188" s="59" t="s">
        <v>659</v>
      </c>
      <c r="L2188" s="59" t="s">
        <v>870</v>
      </c>
      <c r="M2188" s="59" t="s">
        <v>2905</v>
      </c>
    </row>
    <row r="2189" spans="1:13" s="121" customFormat="1" ht="11.25" customHeight="1">
      <c r="A2189" s="138" t="s">
        <v>6130</v>
      </c>
      <c r="B2189" s="138" t="s">
        <v>6131</v>
      </c>
      <c r="C2189" s="142"/>
      <c r="D2189" s="138" t="s">
        <v>483</v>
      </c>
      <c r="E2189" s="138" t="s">
        <v>484</v>
      </c>
      <c r="F2189" s="138" t="s">
        <v>378</v>
      </c>
      <c r="G2189" s="138" t="s">
        <v>379</v>
      </c>
      <c r="H2189" s="138" t="s">
        <v>721</v>
      </c>
      <c r="I2189" s="138" t="s">
        <v>722</v>
      </c>
      <c r="J2189" s="138" t="s">
        <v>2040</v>
      </c>
      <c r="K2189" s="138" t="s">
        <v>6132</v>
      </c>
      <c r="L2189" s="138"/>
      <c r="M2189" s="142"/>
    </row>
    <row r="2190" spans="1:13" s="121" customFormat="1" ht="11.25" customHeight="1">
      <c r="A2190" s="138" t="s">
        <v>6133</v>
      </c>
      <c r="B2190" s="138" t="s">
        <v>6134</v>
      </c>
      <c r="C2190" s="142"/>
      <c r="D2190" s="138" t="s">
        <v>483</v>
      </c>
      <c r="E2190" s="138" t="s">
        <v>484</v>
      </c>
      <c r="F2190" s="138" t="s">
        <v>1866</v>
      </c>
      <c r="G2190" s="138" t="s">
        <v>6135</v>
      </c>
      <c r="H2190" s="138" t="s">
        <v>288</v>
      </c>
      <c r="I2190" s="138" t="s">
        <v>289</v>
      </c>
      <c r="J2190" s="138" t="s">
        <v>4021</v>
      </c>
      <c r="K2190" s="138" t="s">
        <v>6136</v>
      </c>
      <c r="L2190" s="138"/>
      <c r="M2190" s="142"/>
    </row>
    <row r="2191" spans="1:13" s="121" customFormat="1" ht="11.25" customHeight="1">
      <c r="A2191" s="138" t="s">
        <v>6137</v>
      </c>
      <c r="B2191" s="138" t="s">
        <v>6138</v>
      </c>
      <c r="C2191" s="142"/>
      <c r="D2191" s="138" t="s">
        <v>206</v>
      </c>
      <c r="E2191" s="138" t="s">
        <v>407</v>
      </c>
      <c r="F2191" s="138" t="s">
        <v>338</v>
      </c>
      <c r="G2191" s="138" t="s">
        <v>339</v>
      </c>
      <c r="H2191" s="138" t="s">
        <v>658</v>
      </c>
      <c r="I2191" s="138" t="s">
        <v>766</v>
      </c>
      <c r="J2191" s="138" t="s">
        <v>858</v>
      </c>
      <c r="K2191" s="138" t="s">
        <v>4338</v>
      </c>
      <c r="L2191" s="141" t="s">
        <v>691</v>
      </c>
      <c r="M2191" s="142"/>
    </row>
    <row r="2192" spans="1:13" s="121" customFormat="1" ht="11.25" customHeight="1">
      <c r="A2192" s="264" t="s">
        <v>6139</v>
      </c>
      <c r="B2192" s="265" t="s">
        <v>6140</v>
      </c>
      <c r="C2192" s="267"/>
      <c r="D2192" s="265" t="s">
        <v>5600</v>
      </c>
      <c r="E2192" s="265" t="s">
        <v>5601</v>
      </c>
      <c r="F2192" s="265" t="s">
        <v>378</v>
      </c>
      <c r="G2192" s="265" t="s">
        <v>379</v>
      </c>
      <c r="H2192" s="265" t="s">
        <v>17</v>
      </c>
      <c r="I2192" s="265" t="s">
        <v>275</v>
      </c>
      <c r="J2192" s="265" t="s">
        <v>378</v>
      </c>
      <c r="K2192" s="265" t="s">
        <v>379</v>
      </c>
      <c r="L2192" s="265"/>
      <c r="M2192" s="265" t="s">
        <v>1840</v>
      </c>
    </row>
    <row r="2193" spans="1:13" s="121" customFormat="1" ht="11.25" customHeight="1">
      <c r="A2193" s="59" t="s">
        <v>5298</v>
      </c>
      <c r="B2193" s="59" t="s">
        <v>6141</v>
      </c>
      <c r="C2193" s="59">
        <v>13</v>
      </c>
      <c r="D2193" s="59" t="s">
        <v>448</v>
      </c>
      <c r="E2193" s="59" t="s">
        <v>4575</v>
      </c>
      <c r="F2193" s="59" t="s">
        <v>2290</v>
      </c>
      <c r="G2193" s="59" t="s">
        <v>2291</v>
      </c>
      <c r="H2193" s="59" t="s">
        <v>1088</v>
      </c>
      <c r="I2193" s="59" t="s">
        <v>1089</v>
      </c>
      <c r="J2193" s="59" t="s">
        <v>2654</v>
      </c>
      <c r="K2193" s="59" t="s">
        <v>2655</v>
      </c>
      <c r="L2193" s="59" t="s">
        <v>691</v>
      </c>
      <c r="M2193" s="59"/>
    </row>
    <row r="2194" spans="1:13" s="121" customFormat="1" ht="11.25" customHeight="1">
      <c r="A2194" s="264" t="s">
        <v>6142</v>
      </c>
      <c r="B2194" s="265" t="s">
        <v>6143</v>
      </c>
      <c r="C2194" s="267"/>
      <c r="D2194" s="266" t="s">
        <v>2929</v>
      </c>
      <c r="E2194" s="265" t="s">
        <v>4657</v>
      </c>
      <c r="F2194" s="265" t="s">
        <v>17</v>
      </c>
      <c r="G2194" s="265" t="s">
        <v>275</v>
      </c>
      <c r="H2194" s="265" t="s">
        <v>286</v>
      </c>
      <c r="I2194" s="265" t="s">
        <v>287</v>
      </c>
      <c r="J2194" s="265" t="s">
        <v>17</v>
      </c>
      <c r="K2194" s="265" t="s">
        <v>275</v>
      </c>
      <c r="L2194" s="265"/>
      <c r="M2194" s="265" t="s">
        <v>993</v>
      </c>
    </row>
    <row r="2195" spans="1:13" s="121" customFormat="1" ht="11.25" customHeight="1">
      <c r="A2195" s="138" t="s">
        <v>6144</v>
      </c>
      <c r="B2195" s="138" t="s">
        <v>6145</v>
      </c>
      <c r="C2195" s="142"/>
      <c r="D2195" s="138" t="s">
        <v>206</v>
      </c>
      <c r="E2195" s="138" t="s">
        <v>407</v>
      </c>
      <c r="F2195" s="138" t="s">
        <v>715</v>
      </c>
      <c r="G2195" s="138" t="s">
        <v>716</v>
      </c>
      <c r="H2195" s="138" t="s">
        <v>448</v>
      </c>
      <c r="I2195" s="138" t="s">
        <v>449</v>
      </c>
      <c r="J2195" s="138" t="s">
        <v>1899</v>
      </c>
      <c r="K2195" s="138" t="s">
        <v>2266</v>
      </c>
      <c r="L2195" s="138"/>
      <c r="M2195" s="138"/>
    </row>
    <row r="2196" spans="1:13" s="121" customFormat="1" ht="11.25" customHeight="1">
      <c r="A2196" s="59" t="s">
        <v>6146</v>
      </c>
      <c r="B2196" s="139" t="s">
        <v>6147</v>
      </c>
      <c r="C2196" s="59"/>
      <c r="D2196" s="59" t="s">
        <v>206</v>
      </c>
      <c r="E2196" s="139" t="s">
        <v>407</v>
      </c>
      <c r="F2196" s="59" t="s">
        <v>196</v>
      </c>
      <c r="G2196" s="139" t="s">
        <v>408</v>
      </c>
      <c r="H2196" s="59" t="s">
        <v>409</v>
      </c>
      <c r="I2196" s="139" t="s">
        <v>410</v>
      </c>
      <c r="J2196" s="59"/>
      <c r="K2196" s="139"/>
      <c r="L2196" s="59"/>
      <c r="M2196" s="59"/>
    </row>
    <row r="2197" spans="1:13" s="121" customFormat="1" ht="11.25" customHeight="1">
      <c r="A2197" s="59" t="s">
        <v>6148</v>
      </c>
      <c r="B2197" s="59" t="s">
        <v>6149</v>
      </c>
      <c r="C2197" s="59"/>
      <c r="D2197" s="59" t="s">
        <v>708</v>
      </c>
      <c r="E2197" s="59" t="s">
        <v>709</v>
      </c>
      <c r="F2197" s="59"/>
      <c r="G2197" s="59"/>
      <c r="H2197" s="59"/>
      <c r="I2197" s="59"/>
      <c r="J2197" s="59"/>
      <c r="K2197" s="59"/>
      <c r="L2197" s="59"/>
      <c r="M2197" s="59"/>
    </row>
    <row r="2198" spans="1:13" s="121" customFormat="1" ht="11.25" customHeight="1">
      <c r="A2198" s="264" t="s">
        <v>4452</v>
      </c>
      <c r="B2198" s="265" t="s">
        <v>6150</v>
      </c>
      <c r="C2198" s="267"/>
      <c r="D2198" s="265" t="s">
        <v>3394</v>
      </c>
      <c r="E2198" s="265" t="s">
        <v>6151</v>
      </c>
      <c r="F2198" s="265" t="s">
        <v>2460</v>
      </c>
      <c r="G2198" s="265" t="s">
        <v>2461</v>
      </c>
      <c r="H2198" s="265" t="s">
        <v>3334</v>
      </c>
      <c r="I2198" s="265" t="s">
        <v>3335</v>
      </c>
      <c r="J2198" s="264" t="s">
        <v>589</v>
      </c>
      <c r="K2198" s="264" t="s">
        <v>590</v>
      </c>
      <c r="L2198" s="264"/>
      <c r="M2198" s="264" t="s">
        <v>6152</v>
      </c>
    </row>
    <row r="2199" spans="1:13" s="121" customFormat="1" ht="11.25" customHeight="1">
      <c r="A2199" s="138" t="s">
        <v>6153</v>
      </c>
      <c r="B2199" s="138" t="s">
        <v>6154</v>
      </c>
      <c r="C2199" s="142"/>
      <c r="D2199" s="138" t="s">
        <v>378</v>
      </c>
      <c r="E2199" s="138" t="s">
        <v>379</v>
      </c>
      <c r="F2199" s="141" t="s">
        <v>5298</v>
      </c>
      <c r="G2199" s="141" t="s">
        <v>5299</v>
      </c>
      <c r="H2199" s="141" t="s">
        <v>1752</v>
      </c>
      <c r="I2199" s="138" t="s">
        <v>2246</v>
      </c>
      <c r="J2199" s="138" t="s">
        <v>3126</v>
      </c>
      <c r="K2199" s="138" t="s">
        <v>3127</v>
      </c>
      <c r="L2199" s="138"/>
      <c r="M2199" s="142"/>
    </row>
    <row r="2200" spans="1:13" s="121" customFormat="1" ht="11.25" customHeight="1">
      <c r="A2200" s="59" t="s">
        <v>6155</v>
      </c>
      <c r="B2200" s="59" t="s">
        <v>6156</v>
      </c>
      <c r="C2200" s="59"/>
      <c r="D2200" s="59" t="s">
        <v>631</v>
      </c>
      <c r="E2200" s="59" t="s">
        <v>714</v>
      </c>
      <c r="F2200" s="59" t="s">
        <v>443</v>
      </c>
      <c r="G2200" s="59" t="s">
        <v>634</v>
      </c>
      <c r="H2200" s="59"/>
      <c r="I2200" s="59"/>
      <c r="J2200" s="59"/>
      <c r="K2200" s="59"/>
      <c r="L2200" s="59"/>
      <c r="M2200" s="59"/>
    </row>
    <row r="2201" spans="1:13" s="121" customFormat="1" ht="11.25" customHeight="1">
      <c r="A2201" s="138" t="s">
        <v>350</v>
      </c>
      <c r="B2201" s="138" t="s">
        <v>351</v>
      </c>
      <c r="C2201" s="142">
        <v>6.1</v>
      </c>
      <c r="D2201" s="138" t="s">
        <v>631</v>
      </c>
      <c r="E2201" s="138" t="s">
        <v>714</v>
      </c>
      <c r="F2201" s="138" t="s">
        <v>443</v>
      </c>
      <c r="G2201" s="138" t="s">
        <v>634</v>
      </c>
      <c r="H2201" s="138" t="s">
        <v>636</v>
      </c>
      <c r="I2201" s="138" t="s">
        <v>1264</v>
      </c>
      <c r="J2201" s="141" t="s">
        <v>2769</v>
      </c>
      <c r="K2201" s="138" t="s">
        <v>2770</v>
      </c>
      <c r="L2201" s="141" t="s">
        <v>1509</v>
      </c>
      <c r="M2201" s="142"/>
    </row>
    <row r="2202" spans="1:13" s="121" customFormat="1" ht="11.25" customHeight="1">
      <c r="A2202" s="138" t="s">
        <v>6157</v>
      </c>
      <c r="B2202" s="138" t="s">
        <v>6158</v>
      </c>
      <c r="C2202" s="142">
        <v>27.1</v>
      </c>
      <c r="D2202" s="138" t="s">
        <v>717</v>
      </c>
      <c r="E2202" s="138" t="s">
        <v>2174</v>
      </c>
      <c r="F2202" s="138" t="s">
        <v>2838</v>
      </c>
      <c r="G2202" s="138" t="s">
        <v>4547</v>
      </c>
      <c r="H2202" s="138" t="s">
        <v>631</v>
      </c>
      <c r="I2202" s="138" t="s">
        <v>714</v>
      </c>
      <c r="J2202" s="138" t="s">
        <v>1926</v>
      </c>
      <c r="K2202" s="138" t="s">
        <v>1952</v>
      </c>
      <c r="L2202" s="138"/>
      <c r="M2202" s="142"/>
    </row>
    <row r="2203" spans="1:13" s="121" customFormat="1" ht="11.25" customHeight="1">
      <c r="A2203" s="59" t="s">
        <v>631</v>
      </c>
      <c r="B2203" s="139" t="s">
        <v>632</v>
      </c>
      <c r="C2203" s="59">
        <v>11.2</v>
      </c>
      <c r="D2203" s="59" t="s">
        <v>448</v>
      </c>
      <c r="E2203" s="139" t="s">
        <v>4575</v>
      </c>
      <c r="F2203" s="59" t="s">
        <v>1088</v>
      </c>
      <c r="G2203" s="139" t="s">
        <v>2278</v>
      </c>
      <c r="H2203" s="59" t="s">
        <v>1298</v>
      </c>
      <c r="I2203" s="139" t="s">
        <v>5974</v>
      </c>
      <c r="J2203" s="59" t="s">
        <v>457</v>
      </c>
      <c r="K2203" s="139" t="s">
        <v>458</v>
      </c>
      <c r="L2203" s="59" t="s">
        <v>691</v>
      </c>
      <c r="M2203" s="59"/>
    </row>
    <row r="2204" spans="1:13" s="121" customFormat="1" ht="11.25" customHeight="1">
      <c r="A2204" s="59" t="s">
        <v>3206</v>
      </c>
      <c r="B2204" s="59" t="s">
        <v>4732</v>
      </c>
      <c r="C2204" s="59"/>
      <c r="D2204" s="59" t="s">
        <v>448</v>
      </c>
      <c r="E2204" s="59" t="s">
        <v>449</v>
      </c>
      <c r="F2204" s="59" t="s">
        <v>443</v>
      </c>
      <c r="G2204" s="59" t="s">
        <v>634</v>
      </c>
      <c r="H2204" s="59" t="s">
        <v>4599</v>
      </c>
      <c r="I2204" s="59" t="s">
        <v>4600</v>
      </c>
      <c r="J2204" s="59" t="s">
        <v>1262</v>
      </c>
      <c r="K2204" s="59" t="s">
        <v>6159</v>
      </c>
      <c r="L2204" s="59" t="s">
        <v>1298</v>
      </c>
      <c r="M2204" s="59"/>
    </row>
    <row r="2205" spans="1:13" s="121" customFormat="1" ht="11.25" customHeight="1">
      <c r="A2205" s="138" t="s">
        <v>6160</v>
      </c>
      <c r="B2205" s="138" t="s">
        <v>6161</v>
      </c>
      <c r="C2205" s="142"/>
      <c r="D2205" s="138" t="s">
        <v>503</v>
      </c>
      <c r="E2205" s="138" t="s">
        <v>504</v>
      </c>
      <c r="F2205" s="138" t="s">
        <v>206</v>
      </c>
      <c r="G2205" s="138" t="s">
        <v>407</v>
      </c>
      <c r="H2205" s="138" t="s">
        <v>196</v>
      </c>
      <c r="I2205" s="138" t="s">
        <v>408</v>
      </c>
      <c r="J2205" s="138" t="s">
        <v>409</v>
      </c>
      <c r="K2205" s="138" t="s">
        <v>410</v>
      </c>
      <c r="L2205" s="138"/>
      <c r="M2205" s="138"/>
    </row>
    <row r="2206" spans="1:13" s="121" customFormat="1" ht="11.25" customHeight="1">
      <c r="A2206" s="138" t="s">
        <v>5950</v>
      </c>
      <c r="B2206" s="138" t="s">
        <v>6162</v>
      </c>
      <c r="C2206" s="142"/>
      <c r="D2206" s="138" t="s">
        <v>631</v>
      </c>
      <c r="E2206" s="138" t="s">
        <v>714</v>
      </c>
      <c r="F2206" s="138" t="s">
        <v>1926</v>
      </c>
      <c r="G2206" s="138" t="s">
        <v>1927</v>
      </c>
      <c r="H2206" s="138" t="s">
        <v>2944</v>
      </c>
      <c r="I2206" s="138" t="s">
        <v>2945</v>
      </c>
      <c r="J2206" s="138" t="s">
        <v>469</v>
      </c>
      <c r="K2206" s="138" t="s">
        <v>635</v>
      </c>
      <c r="L2206" s="138"/>
      <c r="M2206" s="142"/>
    </row>
    <row r="2207" spans="1:13" s="121" customFormat="1" ht="11.25" customHeight="1">
      <c r="A2207" s="59" t="s">
        <v>6163</v>
      </c>
      <c r="B2207" s="139" t="s">
        <v>6164</v>
      </c>
      <c r="C2207" s="59">
        <v>2.83</v>
      </c>
      <c r="D2207" s="59" t="s">
        <v>1930</v>
      </c>
      <c r="E2207" s="139" t="s">
        <v>1931</v>
      </c>
      <c r="F2207" s="59" t="s">
        <v>547</v>
      </c>
      <c r="G2207" s="139" t="s">
        <v>548</v>
      </c>
      <c r="H2207" s="59" t="s">
        <v>206</v>
      </c>
      <c r="I2207" s="139" t="s">
        <v>407</v>
      </c>
      <c r="J2207" s="59" t="s">
        <v>196</v>
      </c>
      <c r="K2207" s="139" t="s">
        <v>408</v>
      </c>
      <c r="L2207" s="59" t="s">
        <v>691</v>
      </c>
      <c r="M2207" s="59" t="s">
        <v>896</v>
      </c>
    </row>
    <row r="2208" spans="1:13" s="121" customFormat="1" ht="11.25" customHeight="1">
      <c r="A2208" s="59" t="s">
        <v>2838</v>
      </c>
      <c r="B2208" s="139" t="s">
        <v>2839</v>
      </c>
      <c r="C2208" s="59">
        <v>11</v>
      </c>
      <c r="D2208" s="59" t="s">
        <v>631</v>
      </c>
      <c r="E2208" s="139" t="s">
        <v>2070</v>
      </c>
      <c r="F2208" s="59" t="s">
        <v>1088</v>
      </c>
      <c r="G2208" s="139" t="s">
        <v>1089</v>
      </c>
      <c r="H2208" s="59" t="s">
        <v>1250</v>
      </c>
      <c r="I2208" s="139" t="s">
        <v>1251</v>
      </c>
      <c r="J2208" s="59" t="s">
        <v>2192</v>
      </c>
      <c r="K2208" s="139" t="s">
        <v>2193</v>
      </c>
      <c r="L2208" s="59" t="s">
        <v>556</v>
      </c>
      <c r="M2208" s="59"/>
    </row>
    <row r="2209" spans="1:13" s="121" customFormat="1" ht="11.25" customHeight="1">
      <c r="A2209" s="59" t="s">
        <v>1052</v>
      </c>
      <c r="B2209" s="139" t="s">
        <v>6165</v>
      </c>
      <c r="C2209" s="59"/>
      <c r="D2209" s="59">
        <v>23457</v>
      </c>
      <c r="E2209" s="139"/>
      <c r="F2209" s="59"/>
      <c r="G2209" s="139"/>
      <c r="H2209" s="59"/>
      <c r="I2209" s="139"/>
      <c r="J2209" s="59"/>
      <c r="K2209" s="139"/>
      <c r="L2209" s="59"/>
      <c r="M2209" s="59"/>
    </row>
    <row r="2210" spans="1:13" s="121" customFormat="1" ht="11.25" customHeight="1">
      <c r="A2210" s="59" t="s">
        <v>5446</v>
      </c>
      <c r="B2210" s="139" t="s">
        <v>5447</v>
      </c>
      <c r="C2210" s="59">
        <v>0</v>
      </c>
      <c r="D2210" s="59" t="s">
        <v>2395</v>
      </c>
      <c r="E2210" s="139" t="s">
        <v>2396</v>
      </c>
      <c r="F2210" s="59" t="s">
        <v>4648</v>
      </c>
      <c r="G2210" s="139" t="s">
        <v>4649</v>
      </c>
      <c r="H2210" s="59"/>
      <c r="I2210" s="139"/>
      <c r="J2210" s="59"/>
      <c r="K2210" s="139"/>
      <c r="L2210" s="59"/>
      <c r="M2210" s="59"/>
    </row>
    <row r="2211" spans="1:13" s="121" customFormat="1" ht="11.25" customHeight="1">
      <c r="A2211" s="59" t="s">
        <v>401</v>
      </c>
      <c r="B2211" s="59" t="s">
        <v>6166</v>
      </c>
      <c r="C2211" s="59"/>
      <c r="D2211" s="59" t="s">
        <v>1912</v>
      </c>
      <c r="E2211" s="59" t="s">
        <v>1913</v>
      </c>
      <c r="F2211" s="59" t="s">
        <v>2566</v>
      </c>
      <c r="G2211" s="59" t="s">
        <v>6167</v>
      </c>
      <c r="H2211" s="59"/>
      <c r="I2211" s="59"/>
      <c r="J2211" s="59"/>
      <c r="K2211" s="59"/>
      <c r="L2211" s="59"/>
      <c r="M2211" s="59"/>
    </row>
    <row r="2212" spans="1:13" s="121" customFormat="1" ht="11.25" customHeight="1">
      <c r="A2212" s="59" t="s">
        <v>1530</v>
      </c>
      <c r="B2212" s="59" t="s">
        <v>1531</v>
      </c>
      <c r="C2212" s="59"/>
      <c r="D2212" s="59" t="s">
        <v>329</v>
      </c>
      <c r="E2212" s="59" t="s">
        <v>330</v>
      </c>
      <c r="F2212" s="59"/>
      <c r="G2212" s="59"/>
      <c r="H2212" s="59"/>
      <c r="I2212" s="59"/>
      <c r="J2212" s="59"/>
      <c r="K2212" s="59"/>
      <c r="L2212" s="59"/>
      <c r="M2212" s="59"/>
    </row>
    <row r="2213" spans="1:13" s="121" customFormat="1" ht="11.25" customHeight="1">
      <c r="A2213" s="59" t="s">
        <v>4098</v>
      </c>
      <c r="B2213" s="59" t="s">
        <v>4099</v>
      </c>
      <c r="C2213" s="59"/>
      <c r="D2213" s="59">
        <v>10056</v>
      </c>
      <c r="E2213" s="59"/>
      <c r="F2213" s="59"/>
      <c r="G2213" s="59"/>
      <c r="H2213" s="59"/>
      <c r="I2213" s="59"/>
      <c r="J2213" s="59"/>
      <c r="K2213" s="59"/>
      <c r="L2213" s="59"/>
      <c r="M2213" s="59"/>
    </row>
    <row r="2214" spans="1:13" s="121" customFormat="1" ht="11.25" customHeight="1">
      <c r="A2214" s="264" t="s">
        <v>6168</v>
      </c>
      <c r="B2214" s="265" t="s">
        <v>6169</v>
      </c>
      <c r="C2214" s="267"/>
      <c r="D2214" s="265" t="s">
        <v>17</v>
      </c>
      <c r="E2214" s="265" t="s">
        <v>275</v>
      </c>
      <c r="F2214" s="265" t="s">
        <v>2673</v>
      </c>
      <c r="G2214" s="265" t="s">
        <v>6170</v>
      </c>
      <c r="H2214" s="265" t="s">
        <v>2757</v>
      </c>
      <c r="I2214" s="265" t="s">
        <v>5885</v>
      </c>
      <c r="J2214" s="265" t="s">
        <v>677</v>
      </c>
      <c r="K2214" s="265" t="s">
        <v>4341</v>
      </c>
      <c r="L2214" s="265"/>
      <c r="M2214" s="265" t="s">
        <v>831</v>
      </c>
    </row>
    <row r="2215" spans="1:13" s="121" customFormat="1" ht="11.25" customHeight="1">
      <c r="A2215" s="59" t="s">
        <v>5457</v>
      </c>
      <c r="B2215" s="139" t="s">
        <v>5458</v>
      </c>
      <c r="C2215" s="59">
        <v>0</v>
      </c>
      <c r="D2215" s="59" t="s">
        <v>2849</v>
      </c>
      <c r="E2215" s="139" t="s">
        <v>6171</v>
      </c>
      <c r="F2215" s="59"/>
      <c r="G2215" s="139"/>
      <c r="H2215" s="59"/>
      <c r="I2215" s="139"/>
      <c r="J2215" s="59"/>
      <c r="K2215" s="139"/>
      <c r="L2215" s="59"/>
      <c r="M2215" s="59"/>
    </row>
    <row r="2216" spans="1:13" s="121" customFormat="1" ht="11.25" customHeight="1">
      <c r="A2216" s="138" t="s">
        <v>6172</v>
      </c>
      <c r="B2216" s="138" t="s">
        <v>6173</v>
      </c>
      <c r="C2216" s="142"/>
      <c r="D2216" s="138" t="s">
        <v>338</v>
      </c>
      <c r="E2216" s="138" t="s">
        <v>750</v>
      </c>
      <c r="F2216" s="138" t="s">
        <v>986</v>
      </c>
      <c r="G2216" s="138" t="s">
        <v>6174</v>
      </c>
      <c r="H2216" s="138" t="s">
        <v>658</v>
      </c>
      <c r="I2216" s="138" t="s">
        <v>659</v>
      </c>
      <c r="J2216" s="138" t="s">
        <v>6175</v>
      </c>
      <c r="K2216" s="138" t="s">
        <v>6176</v>
      </c>
      <c r="L2216" s="138"/>
      <c r="M2216" s="138"/>
    </row>
    <row r="2217" spans="1:13" s="121" customFormat="1" ht="11.25" customHeight="1">
      <c r="A2217" s="59" t="s">
        <v>3933</v>
      </c>
      <c r="B2217" s="59" t="s">
        <v>3934</v>
      </c>
      <c r="C2217" s="59"/>
      <c r="D2217" s="59" t="s">
        <v>3242</v>
      </c>
      <c r="E2217" s="59" t="s">
        <v>3243</v>
      </c>
      <c r="F2217" s="59" t="s">
        <v>2568</v>
      </c>
      <c r="G2217" s="59" t="s">
        <v>2569</v>
      </c>
      <c r="H2217" s="59" t="s">
        <v>6177</v>
      </c>
      <c r="I2217" s="59" t="s">
        <v>6178</v>
      </c>
      <c r="J2217" s="59"/>
      <c r="K2217" s="59"/>
      <c r="L2217" s="59"/>
      <c r="M2217" s="59"/>
    </row>
    <row r="2218" spans="1:13" s="121" customFormat="1" ht="11.25" customHeight="1">
      <c r="A2218" s="59" t="s">
        <v>1281</v>
      </c>
      <c r="B2218" s="139" t="s">
        <v>1282</v>
      </c>
      <c r="C2218" s="59"/>
      <c r="D2218" s="59" t="s">
        <v>3577</v>
      </c>
      <c r="E2218" s="139" t="s">
        <v>3578</v>
      </c>
      <c r="F2218" s="59"/>
      <c r="G2218" s="139"/>
      <c r="H2218" s="59"/>
      <c r="I2218" s="139"/>
      <c r="J2218" s="59"/>
      <c r="K2218" s="139"/>
      <c r="L2218" s="59"/>
      <c r="M2218" s="59"/>
    </row>
    <row r="2219" spans="1:13" s="121" customFormat="1" ht="11.25" customHeight="1">
      <c r="A2219" s="59" t="s">
        <v>6179</v>
      </c>
      <c r="B2219" s="59" t="s">
        <v>6180</v>
      </c>
      <c r="C2219" s="59"/>
      <c r="D2219" s="59" t="s">
        <v>17</v>
      </c>
      <c r="E2219" s="59" t="s">
        <v>275</v>
      </c>
      <c r="F2219" s="59" t="s">
        <v>810</v>
      </c>
      <c r="G2219" s="59" t="s">
        <v>1172</v>
      </c>
      <c r="H2219" s="59" t="s">
        <v>695</v>
      </c>
      <c r="I2219" s="59" t="s">
        <v>696</v>
      </c>
      <c r="J2219" s="59" t="s">
        <v>503</v>
      </c>
      <c r="K2219" s="59" t="s">
        <v>504</v>
      </c>
      <c r="L2219" s="59"/>
      <c r="M2219" s="59" t="s">
        <v>498</v>
      </c>
    </row>
    <row r="2220" spans="1:13" s="121" customFormat="1" ht="11.25" customHeight="1">
      <c r="A2220" s="59" t="s">
        <v>2551</v>
      </c>
      <c r="B2220" s="59" t="s">
        <v>2552</v>
      </c>
      <c r="C2220" s="59"/>
      <c r="D2220" s="59" t="s">
        <v>2115</v>
      </c>
      <c r="E2220" s="59" t="s">
        <v>2116</v>
      </c>
      <c r="F2220" s="59"/>
      <c r="G2220" s="59"/>
      <c r="H2220" s="59"/>
      <c r="I2220" s="59"/>
      <c r="J2220" s="59"/>
      <c r="K2220" s="59"/>
      <c r="L2220" s="59"/>
      <c r="M2220" s="59"/>
    </row>
    <row r="2221" spans="1:13" s="121" customFormat="1" ht="11.25" customHeight="1">
      <c r="A2221" s="59" t="s">
        <v>6181</v>
      </c>
      <c r="B2221" s="59" t="s">
        <v>6182</v>
      </c>
      <c r="C2221" s="59"/>
      <c r="D2221" s="59" t="s">
        <v>756</v>
      </c>
      <c r="E2221" s="59" t="s">
        <v>757</v>
      </c>
      <c r="F2221" s="59" t="s">
        <v>658</v>
      </c>
      <c r="G2221" s="59" t="s">
        <v>659</v>
      </c>
      <c r="H2221" s="59" t="s">
        <v>730</v>
      </c>
      <c r="I2221" s="59" t="s">
        <v>731</v>
      </c>
      <c r="J2221" s="59"/>
      <c r="K2221" s="59"/>
      <c r="L2221" s="59"/>
      <c r="M2221" s="59"/>
    </row>
    <row r="2222" spans="1:13" s="121" customFormat="1" ht="11.25" customHeight="1">
      <c r="A2222" s="59" t="s">
        <v>6183</v>
      </c>
      <c r="B2222" s="139" t="s">
        <v>6184</v>
      </c>
      <c r="C2222" s="59"/>
      <c r="D2222" s="59" t="s">
        <v>1218</v>
      </c>
      <c r="E2222" s="139" t="s">
        <v>1219</v>
      </c>
      <c r="F2222" s="59" t="s">
        <v>2779</v>
      </c>
      <c r="G2222" s="139" t="s">
        <v>2780</v>
      </c>
      <c r="H2222" s="59"/>
      <c r="I2222" s="139"/>
      <c r="J2222" s="59"/>
      <c r="K2222" s="139"/>
      <c r="L2222" s="59"/>
      <c r="M2222" s="59"/>
    </row>
    <row r="2223" spans="1:13" s="121" customFormat="1" ht="11.25" customHeight="1">
      <c r="A2223" s="59" t="s">
        <v>6419</v>
      </c>
      <c r="B2223" s="139" t="s">
        <v>6420</v>
      </c>
      <c r="C2223" s="59"/>
      <c r="D2223" s="59" t="s">
        <v>6421</v>
      </c>
      <c r="E2223" s="139" t="s">
        <v>6422</v>
      </c>
      <c r="F2223" s="59" t="s">
        <v>6423</v>
      </c>
      <c r="G2223" s="139" t="s">
        <v>6424</v>
      </c>
      <c r="H2223" s="59" t="s">
        <v>6425</v>
      </c>
      <c r="I2223" s="139" t="s">
        <v>6426</v>
      </c>
      <c r="J2223" s="59" t="s">
        <v>6428</v>
      </c>
      <c r="K2223" s="139" t="s">
        <v>6427</v>
      </c>
      <c r="L2223" s="59" t="s">
        <v>6429</v>
      </c>
      <c r="M2223" s="59"/>
    </row>
    <row r="2224" spans="1:13" s="121" customFormat="1" ht="11.25" customHeight="1">
      <c r="A2224" s="59" t="s">
        <v>2827</v>
      </c>
      <c r="B2224" s="139" t="s">
        <v>2828</v>
      </c>
      <c r="C2224" s="59"/>
      <c r="D2224" s="59" t="s">
        <v>3954</v>
      </c>
      <c r="E2224" s="139" t="s">
        <v>3955</v>
      </c>
      <c r="F2224" s="59" t="s">
        <v>3259</v>
      </c>
      <c r="G2224" s="139" t="s">
        <v>3260</v>
      </c>
      <c r="H2224" s="59"/>
      <c r="I2224" s="139"/>
      <c r="J2224" s="59"/>
      <c r="K2224" s="139"/>
      <c r="L2224" s="59"/>
      <c r="M2224" s="59"/>
    </row>
    <row r="2225" spans="1:13" s="121" customFormat="1" ht="11.25" customHeight="1">
      <c r="A2225" s="59" t="s">
        <v>2574</v>
      </c>
      <c r="B2225" s="139" t="s">
        <v>2575</v>
      </c>
      <c r="C2225" s="59"/>
      <c r="D2225" s="59" t="s">
        <v>3459</v>
      </c>
      <c r="E2225" s="139" t="s">
        <v>3460</v>
      </c>
      <c r="F2225" s="59"/>
      <c r="G2225" s="139"/>
      <c r="H2225" s="59"/>
      <c r="I2225" s="139"/>
      <c r="J2225" s="59"/>
      <c r="K2225" s="139"/>
      <c r="L2225" s="59"/>
      <c r="M2225" s="59"/>
    </row>
    <row r="2226" spans="1:13" s="121" customFormat="1" ht="11.25" customHeight="1">
      <c r="A2226" s="59" t="s">
        <v>1956</v>
      </c>
      <c r="B2226" s="139" t="s">
        <v>1957</v>
      </c>
      <c r="C2226" s="59"/>
      <c r="D2226" s="59">
        <v>11145</v>
      </c>
      <c r="E2226" s="139"/>
      <c r="F2226" s="59"/>
      <c r="G2226" s="139"/>
      <c r="H2226" s="59"/>
      <c r="I2226" s="139"/>
      <c r="J2226" s="59"/>
      <c r="K2226" s="139"/>
      <c r="L2226" s="59"/>
      <c r="M2226" s="59"/>
    </row>
    <row r="2227" spans="1:13" s="121" customFormat="1" ht="11.25" customHeight="1">
      <c r="A2227" s="138" t="s">
        <v>3126</v>
      </c>
      <c r="B2227" s="138" t="s">
        <v>3127</v>
      </c>
      <c r="C2227" s="142"/>
      <c r="D2227" s="138" t="s">
        <v>708</v>
      </c>
      <c r="E2227" s="138" t="s">
        <v>709</v>
      </c>
      <c r="F2227" s="138" t="s">
        <v>2849</v>
      </c>
      <c r="G2227" s="138" t="s">
        <v>2850</v>
      </c>
      <c r="H2227" s="138" t="s">
        <v>4878</v>
      </c>
      <c r="I2227" s="138" t="s">
        <v>4879</v>
      </c>
      <c r="J2227" s="138" t="s">
        <v>6185</v>
      </c>
      <c r="K2227" s="138" t="s">
        <v>6186</v>
      </c>
      <c r="L2227" s="138"/>
      <c r="M2227" s="138" t="s">
        <v>6187</v>
      </c>
    </row>
    <row r="2228" spans="1:13" s="121" customFormat="1" ht="11.25" customHeight="1">
      <c r="A2228" s="59" t="s">
        <v>3837</v>
      </c>
      <c r="B2228" s="139" t="s">
        <v>6188</v>
      </c>
      <c r="C2228" s="59"/>
      <c r="D2228" s="59" t="s">
        <v>6189</v>
      </c>
      <c r="E2228" s="139" t="s">
        <v>6190</v>
      </c>
      <c r="F2228" s="59"/>
      <c r="G2228" s="139"/>
      <c r="H2228" s="59"/>
      <c r="I2228" s="139"/>
      <c r="J2228" s="59"/>
      <c r="K2228" s="139"/>
      <c r="L2228" s="59"/>
      <c r="M2228" s="59"/>
    </row>
    <row r="2229" spans="1:13" s="121" customFormat="1" ht="11.25" customHeight="1">
      <c r="A2229" s="59" t="s">
        <v>1862</v>
      </c>
      <c r="B2229" s="139" t="s">
        <v>1863</v>
      </c>
      <c r="C2229" s="59"/>
      <c r="D2229" s="59">
        <v>12061403</v>
      </c>
      <c r="E2229" s="139"/>
      <c r="F2229" s="59"/>
      <c r="G2229" s="139"/>
      <c r="H2229" s="59"/>
      <c r="I2229" s="139"/>
      <c r="J2229" s="59"/>
      <c r="K2229" s="139"/>
      <c r="L2229" s="59"/>
      <c r="M2229" s="59"/>
    </row>
    <row r="2230" spans="1:13" s="121" customFormat="1" ht="11.25" customHeight="1">
      <c r="A2230" s="59" t="s">
        <v>3362</v>
      </c>
      <c r="B2230" s="139" t="s">
        <v>3363</v>
      </c>
      <c r="C2230" s="59"/>
      <c r="D2230" s="59" t="s">
        <v>3015</v>
      </c>
      <c r="E2230" s="139" t="s">
        <v>3510</v>
      </c>
      <c r="F2230" s="59"/>
      <c r="G2230" s="139"/>
      <c r="H2230" s="59"/>
      <c r="I2230" s="139"/>
      <c r="J2230" s="59"/>
      <c r="K2230" s="139"/>
      <c r="L2230" s="59"/>
      <c r="M2230" s="59"/>
    </row>
    <row r="2231" spans="1:13" s="121" customFormat="1" ht="11.25" customHeight="1">
      <c r="A2231" s="59" t="s">
        <v>6191</v>
      </c>
      <c r="B2231" s="59" t="s">
        <v>6192</v>
      </c>
      <c r="C2231" s="59"/>
      <c r="D2231" s="59" t="s">
        <v>350</v>
      </c>
      <c r="E2231" s="59" t="s">
        <v>2160</v>
      </c>
      <c r="F2231" s="59" t="s">
        <v>5884</v>
      </c>
      <c r="G2231" s="59" t="s">
        <v>6193</v>
      </c>
      <c r="H2231" s="59" t="s">
        <v>352</v>
      </c>
      <c r="I2231" s="59" t="s">
        <v>4828</v>
      </c>
      <c r="J2231" s="59" t="s">
        <v>691</v>
      </c>
      <c r="K2231" s="59" t="s">
        <v>691</v>
      </c>
      <c r="L2231" s="59"/>
      <c r="M2231" s="59" t="s">
        <v>498</v>
      </c>
    </row>
    <row r="2232" spans="1:13" s="121" customFormat="1" ht="11.25" customHeight="1">
      <c r="A2232" s="138" t="s">
        <v>6194</v>
      </c>
      <c r="B2232" s="138" t="s">
        <v>6195</v>
      </c>
      <c r="C2232" s="142">
        <v>5</v>
      </c>
      <c r="D2232" s="138" t="s">
        <v>483</v>
      </c>
      <c r="E2232" s="138" t="s">
        <v>484</v>
      </c>
      <c r="F2232" s="138" t="s">
        <v>770</v>
      </c>
      <c r="G2232" s="138" t="s">
        <v>771</v>
      </c>
      <c r="H2232" s="138" t="s">
        <v>352</v>
      </c>
      <c r="I2232" s="138" t="s">
        <v>353</v>
      </c>
      <c r="J2232" s="138" t="s">
        <v>2490</v>
      </c>
      <c r="K2232" s="138" t="s">
        <v>2491</v>
      </c>
      <c r="L2232" s="138"/>
      <c r="M2232" s="138" t="s">
        <v>356</v>
      </c>
    </row>
    <row r="2233" spans="1:13" s="121" customFormat="1" ht="11.25" customHeight="1">
      <c r="A2233" s="138" t="s">
        <v>4196</v>
      </c>
      <c r="B2233" s="141" t="s">
        <v>4197</v>
      </c>
      <c r="C2233" s="142"/>
      <c r="D2233" s="142">
        <v>12061605</v>
      </c>
      <c r="E2233" s="141" t="s">
        <v>6196</v>
      </c>
      <c r="F2233" s="142"/>
      <c r="G2233" s="142"/>
      <c r="H2233" s="138"/>
      <c r="I2233" s="138"/>
      <c r="J2233" s="138"/>
      <c r="K2233" s="138"/>
      <c r="L2233" s="138"/>
      <c r="M2233" s="138"/>
    </row>
    <row r="2234" spans="1:13" s="121" customFormat="1" ht="11.25" customHeight="1">
      <c r="A2234" s="59" t="s">
        <v>6197</v>
      </c>
      <c r="B2234" s="59" t="s">
        <v>6198</v>
      </c>
      <c r="C2234" s="59"/>
      <c r="D2234" s="59" t="s">
        <v>2144</v>
      </c>
      <c r="E2234" s="59" t="s">
        <v>2145</v>
      </c>
      <c r="F2234" s="59"/>
      <c r="G2234" s="59"/>
      <c r="H2234" s="59"/>
      <c r="I2234" s="59"/>
      <c r="J2234" s="59"/>
      <c r="K2234" s="59"/>
      <c r="L2234" s="59"/>
      <c r="M2234" s="59"/>
    </row>
    <row r="2235" spans="1:13" s="121" customFormat="1" ht="11.25" customHeight="1">
      <c r="A2235" s="59" t="s">
        <v>5647</v>
      </c>
      <c r="B2235" s="139" t="s">
        <v>5648</v>
      </c>
      <c r="C2235" s="59"/>
      <c r="D2235" s="59" t="s">
        <v>369</v>
      </c>
      <c r="E2235" s="139" t="s">
        <v>370</v>
      </c>
      <c r="F2235" s="59"/>
      <c r="G2235" s="139"/>
      <c r="H2235" s="59"/>
      <c r="I2235" s="139"/>
      <c r="J2235" s="59"/>
      <c r="K2235" s="139"/>
      <c r="L2235" s="59"/>
      <c r="M2235" s="59"/>
    </row>
    <row r="2236" spans="1:13" s="121" customFormat="1" ht="11.25" customHeight="1">
      <c r="A2236" s="59" t="s">
        <v>6199</v>
      </c>
      <c r="B2236" s="139" t="s">
        <v>6200</v>
      </c>
      <c r="C2236" s="59">
        <v>2.93</v>
      </c>
      <c r="D2236" s="59" t="s">
        <v>1593</v>
      </c>
      <c r="E2236" s="139" t="s">
        <v>1594</v>
      </c>
      <c r="F2236" s="59" t="s">
        <v>17</v>
      </c>
      <c r="G2236" s="139" t="s">
        <v>275</v>
      </c>
      <c r="H2236" s="59" t="s">
        <v>496</v>
      </c>
      <c r="I2236" s="139" t="s">
        <v>4126</v>
      </c>
      <c r="J2236" s="59" t="s">
        <v>1595</v>
      </c>
      <c r="K2236" s="139" t="s">
        <v>1596</v>
      </c>
      <c r="L2236" s="59"/>
      <c r="M2236" s="59"/>
    </row>
    <row r="2237" spans="1:13" s="121" customFormat="1" ht="11.25" customHeight="1">
      <c r="A2237" s="59" t="s">
        <v>5045</v>
      </c>
      <c r="B2237" s="139" t="s">
        <v>5046</v>
      </c>
      <c r="C2237" s="59"/>
      <c r="D2237" s="59" t="s">
        <v>2260</v>
      </c>
      <c r="E2237" s="139" t="s">
        <v>3265</v>
      </c>
      <c r="F2237" s="59"/>
      <c r="G2237" s="139"/>
      <c r="H2237" s="59"/>
      <c r="I2237" s="139"/>
      <c r="J2237" s="59"/>
      <c r="K2237" s="139"/>
      <c r="L2237" s="59"/>
      <c r="M2237" s="59"/>
    </row>
    <row r="2238" spans="1:13" s="121" customFormat="1" ht="11.25" customHeight="1">
      <c r="A2238" s="59" t="s">
        <v>4167</v>
      </c>
      <c r="B2238" s="59" t="s">
        <v>6201</v>
      </c>
      <c r="C2238" s="59">
        <v>11.3</v>
      </c>
      <c r="D2238" s="59" t="s">
        <v>1595</v>
      </c>
      <c r="E2238" s="59" t="s">
        <v>1596</v>
      </c>
      <c r="F2238" s="59" t="s">
        <v>677</v>
      </c>
      <c r="G2238" s="59" t="s">
        <v>4341</v>
      </c>
      <c r="H2238" s="59" t="s">
        <v>564</v>
      </c>
      <c r="I2238" s="59" t="s">
        <v>2385</v>
      </c>
      <c r="J2238" s="59" t="s">
        <v>4692</v>
      </c>
      <c r="K2238" s="59" t="s">
        <v>4693</v>
      </c>
      <c r="L2238" s="59"/>
      <c r="M2238" s="59"/>
    </row>
    <row r="2239" spans="1:13" s="121" customFormat="1" ht="11.25" customHeight="1">
      <c r="A2239" s="59" t="s">
        <v>4167</v>
      </c>
      <c r="B2239" s="59" t="s">
        <v>6202</v>
      </c>
      <c r="C2239" s="59"/>
      <c r="D2239" s="59" t="s">
        <v>1218</v>
      </c>
      <c r="E2239" s="59" t="s">
        <v>1219</v>
      </c>
      <c r="F2239" s="59"/>
      <c r="G2239" s="59"/>
      <c r="H2239" s="59"/>
      <c r="I2239" s="59"/>
      <c r="J2239" s="59"/>
      <c r="K2239" s="59"/>
      <c r="L2239" s="59"/>
      <c r="M2239" s="59"/>
    </row>
    <row r="2240" spans="1:13" s="121" customFormat="1" ht="11.25" customHeight="1">
      <c r="A2240" s="59" t="s">
        <v>6203</v>
      </c>
      <c r="B2240" s="59" t="s">
        <v>6204</v>
      </c>
      <c r="C2240" s="59">
        <v>11.3</v>
      </c>
      <c r="D2240" s="59" t="s">
        <v>1595</v>
      </c>
      <c r="E2240" s="59" t="s">
        <v>1596</v>
      </c>
      <c r="F2240" s="59" t="s">
        <v>677</v>
      </c>
      <c r="G2240" s="59" t="s">
        <v>4341</v>
      </c>
      <c r="H2240" s="59" t="s">
        <v>564</v>
      </c>
      <c r="I2240" s="59" t="s">
        <v>2385</v>
      </c>
      <c r="J2240" s="59" t="s">
        <v>4692</v>
      </c>
      <c r="K2240" s="59" t="s">
        <v>4693</v>
      </c>
      <c r="L2240" s="59"/>
      <c r="M2240" s="59"/>
    </row>
    <row r="2241" spans="1:13" s="121" customFormat="1" ht="11.25" customHeight="1">
      <c r="A2241" s="59" t="s">
        <v>5520</v>
      </c>
      <c r="B2241" s="139" t="s">
        <v>5521</v>
      </c>
      <c r="C2241" s="59">
        <v>0</v>
      </c>
      <c r="D2241" s="59" t="s">
        <v>3126</v>
      </c>
      <c r="E2241" s="139" t="s">
        <v>3127</v>
      </c>
      <c r="F2241" s="59" t="s">
        <v>597</v>
      </c>
      <c r="G2241" s="139" t="s">
        <v>6205</v>
      </c>
      <c r="H2241" s="59"/>
      <c r="I2241" s="139"/>
      <c r="J2241" s="59"/>
      <c r="K2241" s="139"/>
      <c r="L2241" s="59"/>
      <c r="M2241" s="59"/>
    </row>
    <row r="2242" spans="1:13" s="121" customFormat="1" ht="11.25" customHeight="1">
      <c r="A2242" s="59" t="s">
        <v>6206</v>
      </c>
      <c r="B2242" s="139" t="s">
        <v>6207</v>
      </c>
      <c r="C2242" s="59">
        <v>12.6</v>
      </c>
      <c r="D2242" s="59" t="s">
        <v>1700</v>
      </c>
      <c r="E2242" s="139" t="s">
        <v>6208</v>
      </c>
      <c r="F2242" s="59" t="s">
        <v>852</v>
      </c>
      <c r="G2242" s="139" t="s">
        <v>1488</v>
      </c>
      <c r="H2242" s="59" t="s">
        <v>17</v>
      </c>
      <c r="I2242" s="139" t="s">
        <v>275</v>
      </c>
      <c r="J2242" s="59" t="s">
        <v>288</v>
      </c>
      <c r="K2242" s="139" t="s">
        <v>1992</v>
      </c>
      <c r="L2242" s="59" t="s">
        <v>397</v>
      </c>
      <c r="M2242" s="59" t="s">
        <v>498</v>
      </c>
    </row>
    <row r="2243" spans="1:13" s="121" customFormat="1" ht="11.25" customHeight="1">
      <c r="A2243" s="59" t="s">
        <v>6209</v>
      </c>
      <c r="B2243" s="59" t="s">
        <v>6210</v>
      </c>
      <c r="C2243" s="59"/>
      <c r="D2243" s="59" t="s">
        <v>564</v>
      </c>
      <c r="E2243" s="59" t="s">
        <v>1213</v>
      </c>
      <c r="F2243" s="59"/>
      <c r="G2243" s="59"/>
      <c r="H2243" s="59"/>
      <c r="I2243" s="59"/>
      <c r="J2243" s="59"/>
      <c r="K2243" s="59"/>
      <c r="L2243" s="59"/>
      <c r="M2243" s="59"/>
    </row>
    <row r="2244" spans="1:13" s="121" customFormat="1" ht="11.25" customHeight="1">
      <c r="A2244" s="59" t="s">
        <v>1595</v>
      </c>
      <c r="B2244" s="139" t="s">
        <v>1596</v>
      </c>
      <c r="C2244" s="59"/>
      <c r="D2244" s="59" t="s">
        <v>564</v>
      </c>
      <c r="E2244" s="139" t="s">
        <v>2385</v>
      </c>
      <c r="F2244" s="59" t="s">
        <v>708</v>
      </c>
      <c r="G2244" s="139" t="s">
        <v>4301</v>
      </c>
      <c r="H2244" s="59" t="s">
        <v>518</v>
      </c>
      <c r="I2244" s="139" t="s">
        <v>5419</v>
      </c>
      <c r="J2244" s="59"/>
      <c r="K2244" s="139"/>
      <c r="L2244" s="59"/>
      <c r="M2244" s="59"/>
    </row>
    <row r="2245" spans="1:13" s="121" customFormat="1" ht="11.25" customHeight="1">
      <c r="A2245" s="59" t="s">
        <v>6211</v>
      </c>
      <c r="B2245" s="59" t="s">
        <v>6212</v>
      </c>
      <c r="C2245" s="59"/>
      <c r="D2245" s="59" t="s">
        <v>6197</v>
      </c>
      <c r="E2245" s="59" t="s">
        <v>6213</v>
      </c>
      <c r="F2245" s="59" t="s">
        <v>1204</v>
      </c>
      <c r="G2245" s="59" t="s">
        <v>1205</v>
      </c>
      <c r="H2245" s="59" t="s">
        <v>5051</v>
      </c>
      <c r="I2245" s="59" t="s">
        <v>5052</v>
      </c>
      <c r="J2245" s="59" t="s">
        <v>2989</v>
      </c>
      <c r="K2245" s="59" t="s">
        <v>2990</v>
      </c>
      <c r="L2245" s="59"/>
      <c r="M2245" s="59"/>
    </row>
    <row r="2246" spans="1:13" s="121" customFormat="1" ht="11.25" customHeight="1">
      <c r="A2246" s="59" t="s">
        <v>564</v>
      </c>
      <c r="B2246" s="139" t="s">
        <v>2385</v>
      </c>
      <c r="C2246" s="59"/>
      <c r="D2246" s="59" t="s">
        <v>1908</v>
      </c>
      <c r="E2246" s="139" t="s">
        <v>3634</v>
      </c>
      <c r="F2246" s="59" t="s">
        <v>3968</v>
      </c>
      <c r="G2246" s="139" t="s">
        <v>3969</v>
      </c>
      <c r="H2246" s="59" t="s">
        <v>2523</v>
      </c>
      <c r="I2246" s="139" t="s">
        <v>2524</v>
      </c>
      <c r="J2246" s="59"/>
      <c r="K2246" s="139"/>
      <c r="L2246" s="59"/>
      <c r="M2246" s="59"/>
    </row>
    <row r="2247" spans="1:13" s="121" customFormat="1" ht="11.25" customHeight="1">
      <c r="A2247" s="59" t="s">
        <v>6214</v>
      </c>
      <c r="B2247" s="59" t="s">
        <v>6215</v>
      </c>
      <c r="C2247" s="59"/>
      <c r="D2247" s="59" t="s">
        <v>564</v>
      </c>
      <c r="E2247" s="59" t="s">
        <v>2385</v>
      </c>
      <c r="F2247" s="59"/>
      <c r="G2247" s="59"/>
      <c r="H2247" s="59"/>
      <c r="I2247" s="59"/>
      <c r="J2247" s="59"/>
      <c r="K2247" s="59"/>
      <c r="L2247" s="59"/>
      <c r="M2247" s="59"/>
    </row>
    <row r="2248" spans="1:13" s="121" customFormat="1" ht="11.25" customHeight="1">
      <c r="A2248" s="59" t="s">
        <v>6216</v>
      </c>
      <c r="B2248" s="139" t="s">
        <v>6217</v>
      </c>
      <c r="C2248" s="59">
        <v>5.47</v>
      </c>
      <c r="D2248" s="59" t="s">
        <v>2170</v>
      </c>
      <c r="E2248" s="139" t="s">
        <v>2171</v>
      </c>
      <c r="F2248" s="59" t="s">
        <v>717</v>
      </c>
      <c r="G2248" s="139" t="s">
        <v>2174</v>
      </c>
      <c r="H2248" s="59" t="s">
        <v>715</v>
      </c>
      <c r="I2248" s="139" t="s">
        <v>716</v>
      </c>
      <c r="J2248" s="59" t="s">
        <v>3200</v>
      </c>
      <c r="K2248" s="139" t="s">
        <v>3201</v>
      </c>
      <c r="L2248" s="59" t="s">
        <v>6218</v>
      </c>
      <c r="M2248" s="59"/>
    </row>
    <row r="2249" spans="1:13" s="121" customFormat="1" ht="11.25" customHeight="1">
      <c r="A2249" s="138" t="s">
        <v>6219</v>
      </c>
      <c r="B2249" s="138" t="s">
        <v>6220</v>
      </c>
      <c r="C2249" s="142"/>
      <c r="D2249" s="138" t="s">
        <v>397</v>
      </c>
      <c r="E2249" s="138" t="s">
        <v>549</v>
      </c>
      <c r="F2249" s="138" t="s">
        <v>1742</v>
      </c>
      <c r="G2249" s="138" t="s">
        <v>1751</v>
      </c>
      <c r="H2249" s="138" t="s">
        <v>505</v>
      </c>
      <c r="I2249" s="138" t="s">
        <v>2246</v>
      </c>
      <c r="J2249" s="138" t="s">
        <v>3126</v>
      </c>
      <c r="K2249" s="138" t="s">
        <v>3127</v>
      </c>
      <c r="L2249" s="138"/>
      <c r="M2249" s="138"/>
    </row>
    <row r="2250" spans="1:13" s="121" customFormat="1" ht="11.25" customHeight="1">
      <c r="A2250" s="415" t="s">
        <v>6585</v>
      </c>
      <c r="B2250" s="415" t="s">
        <v>6532</v>
      </c>
      <c r="C2250" s="414"/>
      <c r="D2250" s="415" t="s">
        <v>6586</v>
      </c>
      <c r="E2250" s="415" t="s">
        <v>6533</v>
      </c>
      <c r="F2250" s="415" t="s">
        <v>6534</v>
      </c>
      <c r="G2250" s="415" t="s">
        <v>1849</v>
      </c>
      <c r="H2250" s="415" t="s">
        <v>6528</v>
      </c>
      <c r="I2250" s="415" t="s">
        <v>289</v>
      </c>
      <c r="J2250" s="415" t="s">
        <v>6535</v>
      </c>
      <c r="K2250" s="415" t="s">
        <v>549</v>
      </c>
      <c r="L2250" s="265"/>
      <c r="M2250" s="624" t="s">
        <v>6536</v>
      </c>
    </row>
    <row r="2251" spans="1:13" s="121" customFormat="1" ht="11.25" customHeight="1">
      <c r="A2251" s="59" t="s">
        <v>6221</v>
      </c>
      <c r="B2251" s="59" t="s">
        <v>6222</v>
      </c>
      <c r="C2251" s="59"/>
      <c r="D2251" s="59" t="s">
        <v>1137</v>
      </c>
      <c r="E2251" s="59" t="s">
        <v>1138</v>
      </c>
      <c r="F2251" s="59" t="s">
        <v>2836</v>
      </c>
      <c r="G2251" s="59" t="s">
        <v>2837</v>
      </c>
      <c r="H2251" s="59" t="s">
        <v>715</v>
      </c>
      <c r="I2251" s="59" t="s">
        <v>716</v>
      </c>
      <c r="J2251" s="59" t="s">
        <v>443</v>
      </c>
      <c r="K2251" s="59" t="s">
        <v>634</v>
      </c>
      <c r="L2251" s="59"/>
      <c r="M2251" s="59"/>
    </row>
    <row r="2252" spans="1:13" s="121" customFormat="1" ht="11.25" customHeight="1">
      <c r="A2252" s="264" t="s">
        <v>6223</v>
      </c>
      <c r="B2252" s="265" t="s">
        <v>6224</v>
      </c>
      <c r="C2252" s="267">
        <v>4.2</v>
      </c>
      <c r="D2252" s="265" t="s">
        <v>990</v>
      </c>
      <c r="E2252" s="265" t="s">
        <v>1157</v>
      </c>
      <c r="F2252" s="265" t="s">
        <v>810</v>
      </c>
      <c r="G2252" s="265" t="s">
        <v>1270</v>
      </c>
      <c r="H2252" s="265" t="s">
        <v>695</v>
      </c>
      <c r="I2252" s="265" t="s">
        <v>696</v>
      </c>
      <c r="J2252" s="265" t="s">
        <v>397</v>
      </c>
      <c r="K2252" s="265" t="s">
        <v>549</v>
      </c>
      <c r="L2252" s="265" t="s">
        <v>397</v>
      </c>
      <c r="M2252" s="265" t="s">
        <v>6225</v>
      </c>
    </row>
    <row r="2253" spans="1:13" s="121" customFormat="1" ht="11.25" customHeight="1">
      <c r="A2253" s="59" t="s">
        <v>6226</v>
      </c>
      <c r="B2253" s="59" t="s">
        <v>6227</v>
      </c>
      <c r="C2253" s="59"/>
      <c r="D2253" s="59" t="s">
        <v>1525</v>
      </c>
      <c r="E2253" s="59" t="s">
        <v>5437</v>
      </c>
      <c r="F2253" s="59" t="s">
        <v>17</v>
      </c>
      <c r="G2253" s="59" t="s">
        <v>275</v>
      </c>
      <c r="H2253" s="59" t="s">
        <v>286</v>
      </c>
      <c r="I2253" s="59" t="s">
        <v>287</v>
      </c>
      <c r="J2253" s="59" t="s">
        <v>485</v>
      </c>
      <c r="K2253" s="59" t="s">
        <v>486</v>
      </c>
      <c r="L2253" s="59"/>
      <c r="M2253" s="59" t="s">
        <v>1159</v>
      </c>
    </row>
    <row r="2254" spans="1:13" s="121" customFormat="1" ht="11.25" customHeight="1">
      <c r="A2254" s="264" t="s">
        <v>6228</v>
      </c>
      <c r="B2254" s="265" t="s">
        <v>6229</v>
      </c>
      <c r="C2254" s="267"/>
      <c r="D2254" s="265" t="s">
        <v>1525</v>
      </c>
      <c r="E2254" s="265" t="s">
        <v>1849</v>
      </c>
      <c r="F2254" s="266" t="s">
        <v>545</v>
      </c>
      <c r="G2254" s="265" t="s">
        <v>546</v>
      </c>
      <c r="H2254" s="265" t="s">
        <v>17</v>
      </c>
      <c r="I2254" s="265" t="s">
        <v>275</v>
      </c>
      <c r="J2254" s="265" t="s">
        <v>288</v>
      </c>
      <c r="K2254" s="265" t="s">
        <v>382</v>
      </c>
      <c r="L2254" s="265"/>
      <c r="M2254" s="265" t="s">
        <v>1850</v>
      </c>
    </row>
    <row r="2255" spans="1:13" s="121" customFormat="1" ht="11.25" customHeight="1">
      <c r="A2255" s="138" t="s">
        <v>6230</v>
      </c>
      <c r="B2255" s="138" t="s">
        <v>6231</v>
      </c>
      <c r="C2255" s="142"/>
      <c r="D2255" s="138" t="s">
        <v>1137</v>
      </c>
      <c r="E2255" s="138" t="s">
        <v>1138</v>
      </c>
      <c r="F2255" s="138" t="s">
        <v>1947</v>
      </c>
      <c r="G2255" s="138" t="s">
        <v>1948</v>
      </c>
      <c r="H2255" s="138" t="s">
        <v>2838</v>
      </c>
      <c r="I2255" s="138" t="s">
        <v>5476</v>
      </c>
      <c r="J2255" s="138" t="s">
        <v>715</v>
      </c>
      <c r="K2255" s="138" t="s">
        <v>716</v>
      </c>
      <c r="L2255" s="138"/>
      <c r="M2255" s="142"/>
    </row>
    <row r="2256" spans="1:13" s="121" customFormat="1" ht="11.25" customHeight="1">
      <c r="A2256" s="59" t="s">
        <v>6232</v>
      </c>
      <c r="B2256" s="139" t="s">
        <v>6233</v>
      </c>
      <c r="C2256" s="59">
        <v>5.0599999999999996</v>
      </c>
      <c r="D2256" s="59" t="s">
        <v>276</v>
      </c>
      <c r="E2256" s="139" t="s">
        <v>277</v>
      </c>
      <c r="F2256" s="59" t="s">
        <v>1735</v>
      </c>
      <c r="G2256" s="139" t="s">
        <v>1736</v>
      </c>
      <c r="H2256" s="59" t="s">
        <v>715</v>
      </c>
      <c r="I2256" s="139" t="s">
        <v>716</v>
      </c>
      <c r="J2256" s="59" t="s">
        <v>631</v>
      </c>
      <c r="K2256" s="139" t="s">
        <v>714</v>
      </c>
      <c r="L2256" s="59"/>
      <c r="M2256" s="59"/>
    </row>
    <row r="2257" spans="1:13" s="121" customFormat="1" ht="11.25" customHeight="1">
      <c r="A2257" s="59" t="s">
        <v>6234</v>
      </c>
      <c r="B2257" s="59" t="s">
        <v>6235</v>
      </c>
      <c r="C2257" s="59">
        <v>0</v>
      </c>
      <c r="D2257" s="59" t="s">
        <v>2311</v>
      </c>
      <c r="E2257" s="59" t="s">
        <v>2312</v>
      </c>
      <c r="F2257" s="59" t="s">
        <v>312</v>
      </c>
      <c r="G2257" s="59" t="s">
        <v>313</v>
      </c>
      <c r="H2257" s="59" t="s">
        <v>1348</v>
      </c>
      <c r="I2257" s="59" t="s">
        <v>1349</v>
      </c>
      <c r="J2257" s="59" t="s">
        <v>1277</v>
      </c>
      <c r="K2257" s="59" t="s">
        <v>1278</v>
      </c>
      <c r="L2257" s="59"/>
      <c r="M2257" s="59"/>
    </row>
    <row r="2258" spans="1:13" s="121" customFormat="1" ht="11.25" customHeight="1">
      <c r="A2258" s="138" t="s">
        <v>6236</v>
      </c>
      <c r="B2258" s="138" t="s">
        <v>6237</v>
      </c>
      <c r="C2258" s="142"/>
      <c r="D2258" s="138" t="s">
        <v>758</v>
      </c>
      <c r="E2258" s="138" t="s">
        <v>759</v>
      </c>
      <c r="F2258" s="141" t="s">
        <v>781</v>
      </c>
      <c r="G2258" s="138" t="s">
        <v>899</v>
      </c>
      <c r="H2258" s="138" t="s">
        <v>6183</v>
      </c>
      <c r="I2258" s="138" t="s">
        <v>6184</v>
      </c>
      <c r="J2258" s="141" t="s">
        <v>3046</v>
      </c>
      <c r="K2258" s="141" t="s">
        <v>4072</v>
      </c>
      <c r="L2258" s="141" t="s">
        <v>762</v>
      </c>
      <c r="M2258" s="142"/>
    </row>
    <row r="2259" spans="1:13" s="121" customFormat="1" ht="11.25" customHeight="1">
      <c r="A2259" s="59" t="s">
        <v>6238</v>
      </c>
      <c r="B2259" s="59" t="s">
        <v>6239</v>
      </c>
      <c r="C2259" s="59"/>
      <c r="D2259" s="59" t="s">
        <v>6214</v>
      </c>
      <c r="E2259" s="59" t="s">
        <v>6215</v>
      </c>
      <c r="F2259" s="59"/>
      <c r="G2259" s="59"/>
      <c r="H2259" s="59"/>
      <c r="I2259" s="59"/>
      <c r="J2259" s="59"/>
      <c r="K2259" s="59"/>
      <c r="L2259" s="59"/>
      <c r="M2259" s="59"/>
    </row>
    <row r="2260" spans="1:13" s="121" customFormat="1" ht="11.25" customHeight="1">
      <c r="A2260" s="138" t="s">
        <v>6240</v>
      </c>
      <c r="B2260" s="138" t="s">
        <v>6241</v>
      </c>
      <c r="C2260" s="142"/>
      <c r="D2260" s="138" t="s">
        <v>378</v>
      </c>
      <c r="E2260" s="138" t="s">
        <v>379</v>
      </c>
      <c r="F2260" s="138" t="s">
        <v>786</v>
      </c>
      <c r="G2260" s="138" t="s">
        <v>1149</v>
      </c>
      <c r="H2260" s="138" t="s">
        <v>695</v>
      </c>
      <c r="I2260" s="138" t="s">
        <v>892</v>
      </c>
      <c r="J2260" s="138" t="s">
        <v>3064</v>
      </c>
      <c r="K2260" s="138" t="s">
        <v>6242</v>
      </c>
      <c r="L2260" s="138"/>
      <c r="M2260" s="142"/>
    </row>
    <row r="2261" spans="1:13" s="121" customFormat="1" ht="11.25" customHeight="1">
      <c r="A2261" s="138" t="s">
        <v>6243</v>
      </c>
      <c r="B2261" s="138" t="s">
        <v>6244</v>
      </c>
      <c r="C2261" s="142"/>
      <c r="D2261" s="138" t="s">
        <v>786</v>
      </c>
      <c r="E2261" s="138" t="s">
        <v>1149</v>
      </c>
      <c r="F2261" s="138" t="s">
        <v>380</v>
      </c>
      <c r="G2261" s="138" t="s">
        <v>6245</v>
      </c>
      <c r="H2261" s="138" t="s">
        <v>288</v>
      </c>
      <c r="I2261" s="138" t="s">
        <v>289</v>
      </c>
      <c r="J2261" s="138" t="s">
        <v>1164</v>
      </c>
      <c r="K2261" s="138" t="s">
        <v>1165</v>
      </c>
      <c r="L2261" s="138"/>
      <c r="M2261" s="142"/>
    </row>
    <row r="2262" spans="1:13" s="121" customFormat="1" ht="11.25" customHeight="1">
      <c r="A2262" s="415" t="s">
        <v>6587</v>
      </c>
      <c r="B2262" s="415" t="s">
        <v>6537</v>
      </c>
      <c r="C2262" s="414"/>
      <c r="D2262" s="415" t="s">
        <v>6538</v>
      </c>
      <c r="E2262" s="415" t="s">
        <v>1695</v>
      </c>
      <c r="F2262" s="415" t="s">
        <v>6526</v>
      </c>
      <c r="G2262" s="415" t="s">
        <v>275</v>
      </c>
      <c r="H2262" s="415" t="s">
        <v>6542</v>
      </c>
      <c r="I2262" s="415" t="s">
        <v>407</v>
      </c>
      <c r="J2262" s="415" t="s">
        <v>6588</v>
      </c>
      <c r="K2262" s="415" t="s">
        <v>2459</v>
      </c>
      <c r="L2262" s="265"/>
      <c r="M2262" s="624" t="s">
        <v>6539</v>
      </c>
    </row>
    <row r="2263" spans="1:13" s="121" customFormat="1" ht="11.25" customHeight="1">
      <c r="A2263" s="415" t="s">
        <v>6540</v>
      </c>
      <c r="B2263" s="415" t="s">
        <v>6541</v>
      </c>
      <c r="C2263" s="414"/>
      <c r="D2263" s="415" t="s">
        <v>6538</v>
      </c>
      <c r="E2263" s="415" t="s">
        <v>1695</v>
      </c>
      <c r="F2263" s="415" t="s">
        <v>6545</v>
      </c>
      <c r="G2263" s="415" t="s">
        <v>5089</v>
      </c>
      <c r="H2263" s="415" t="s">
        <v>6542</v>
      </c>
      <c r="I2263" s="415" t="s">
        <v>407</v>
      </c>
      <c r="J2263" s="415" t="s">
        <v>6551</v>
      </c>
      <c r="K2263" s="415" t="s">
        <v>275</v>
      </c>
      <c r="L2263" s="265"/>
      <c r="M2263" s="624" t="s">
        <v>6543</v>
      </c>
    </row>
    <row r="2264" spans="1:13" s="121" customFormat="1" ht="11.25" customHeight="1">
      <c r="A2264" s="59" t="s">
        <v>1192</v>
      </c>
      <c r="B2264" s="59" t="s">
        <v>1695</v>
      </c>
      <c r="C2264" s="59">
        <v>6.6</v>
      </c>
      <c r="D2264" s="59" t="s">
        <v>17</v>
      </c>
      <c r="E2264" s="59" t="s">
        <v>1227</v>
      </c>
      <c r="F2264" s="59" t="s">
        <v>531</v>
      </c>
      <c r="G2264" s="59" t="s">
        <v>532</v>
      </c>
      <c r="H2264" s="59" t="s">
        <v>288</v>
      </c>
      <c r="I2264" s="59" t="s">
        <v>382</v>
      </c>
      <c r="J2264" s="59" t="s">
        <v>397</v>
      </c>
      <c r="K2264" s="59" t="s">
        <v>646</v>
      </c>
      <c r="L2264" s="59" t="s">
        <v>550</v>
      </c>
      <c r="M2264" s="59"/>
    </row>
    <row r="2265" spans="1:13" s="121" customFormat="1" ht="11.25" customHeight="1">
      <c r="A2265" s="59" t="s">
        <v>6446</v>
      </c>
      <c r="B2265" s="59" t="s">
        <v>6447</v>
      </c>
      <c r="C2265" s="59"/>
      <c r="D2265" s="59" t="s">
        <v>6448</v>
      </c>
      <c r="E2265" s="59" t="s">
        <v>6449</v>
      </c>
      <c r="F2265" s="59" t="s">
        <v>6450</v>
      </c>
      <c r="G2265" s="59" t="s">
        <v>6451</v>
      </c>
      <c r="H2265" s="59" t="s">
        <v>6452</v>
      </c>
      <c r="I2265" s="59" t="s">
        <v>6453</v>
      </c>
      <c r="J2265" s="59" t="s">
        <v>6454</v>
      </c>
      <c r="K2265" s="59" t="s">
        <v>6455</v>
      </c>
      <c r="L2265" s="59" t="s">
        <v>6456</v>
      </c>
      <c r="M2265" s="59"/>
    </row>
    <row r="2266" spans="1:13" s="121" customFormat="1" ht="11.25" customHeight="1">
      <c r="A2266" s="59" t="s">
        <v>6430</v>
      </c>
      <c r="B2266" s="59" t="s">
        <v>6431</v>
      </c>
      <c r="C2266" s="59"/>
      <c r="D2266" s="59" t="s">
        <v>6432</v>
      </c>
      <c r="E2266" s="59" t="s">
        <v>6433</v>
      </c>
      <c r="F2266" s="59" t="s">
        <v>6434</v>
      </c>
      <c r="G2266" s="59" t="s">
        <v>6435</v>
      </c>
      <c r="H2266" s="59" t="s">
        <v>6436</v>
      </c>
      <c r="I2266" s="59" t="s">
        <v>6437</v>
      </c>
      <c r="J2266" s="59" t="s">
        <v>6438</v>
      </c>
      <c r="K2266" s="59" t="s">
        <v>6439</v>
      </c>
      <c r="L2266" s="59" t="s">
        <v>6440</v>
      </c>
      <c r="M2266" s="59"/>
    </row>
    <row r="2267" spans="1:13" s="121" customFormat="1" ht="11.25" customHeight="1">
      <c r="A2267" s="415" t="s">
        <v>6554</v>
      </c>
      <c r="B2267" s="415" t="s">
        <v>6544</v>
      </c>
      <c r="C2267" s="414"/>
      <c r="D2267" s="415" t="s">
        <v>6538</v>
      </c>
      <c r="E2267" s="415" t="s">
        <v>1695</v>
      </c>
      <c r="F2267" s="415" t="s">
        <v>6545</v>
      </c>
      <c r="G2267" s="415" t="s">
        <v>5089</v>
      </c>
      <c r="H2267" s="415" t="s">
        <v>6551</v>
      </c>
      <c r="I2267" s="415" t="s">
        <v>801</v>
      </c>
      <c r="J2267" s="415" t="s">
        <v>6553</v>
      </c>
      <c r="K2267" s="415" t="s">
        <v>407</v>
      </c>
      <c r="L2267" s="265"/>
      <c r="M2267" s="624" t="s">
        <v>6546</v>
      </c>
    </row>
    <row r="2268" spans="1:13" s="121" customFormat="1" ht="11.25" customHeight="1">
      <c r="A2268" s="264" t="s">
        <v>6246</v>
      </c>
      <c r="B2268" s="265" t="s">
        <v>6247</v>
      </c>
      <c r="C2268" s="267">
        <v>2.4</v>
      </c>
      <c r="D2268" s="265" t="s">
        <v>1192</v>
      </c>
      <c r="E2268" s="265" t="s">
        <v>1695</v>
      </c>
      <c r="F2268" s="265" t="s">
        <v>2357</v>
      </c>
      <c r="G2268" s="265" t="s">
        <v>3102</v>
      </c>
      <c r="H2268" s="265" t="s">
        <v>478</v>
      </c>
      <c r="I2268" s="265" t="s">
        <v>4331</v>
      </c>
      <c r="J2268" s="265" t="s">
        <v>338</v>
      </c>
      <c r="K2268" s="265" t="s">
        <v>339</v>
      </c>
      <c r="L2268" s="265"/>
      <c r="M2268" s="265" t="s">
        <v>6248</v>
      </c>
    </row>
    <row r="2269" spans="1:13" s="121" customFormat="1" ht="11.25" customHeight="1">
      <c r="A2269" s="264" t="s">
        <v>6249</v>
      </c>
      <c r="B2269" s="265" t="s">
        <v>6250</v>
      </c>
      <c r="C2269" s="267"/>
      <c r="D2269" s="264" t="s">
        <v>1192</v>
      </c>
      <c r="E2269" s="264" t="s">
        <v>1193</v>
      </c>
      <c r="F2269" s="265" t="s">
        <v>545</v>
      </c>
      <c r="G2269" s="265" t="s">
        <v>1194</v>
      </c>
      <c r="H2269" s="265" t="s">
        <v>17</v>
      </c>
      <c r="I2269" s="265" t="s">
        <v>801</v>
      </c>
      <c r="J2269" s="264" t="s">
        <v>288</v>
      </c>
      <c r="K2269" s="264" t="s">
        <v>1196</v>
      </c>
      <c r="L2269" s="264"/>
      <c r="M2269" s="264" t="s">
        <v>1850</v>
      </c>
    </row>
    <row r="2270" spans="1:13" s="121" customFormat="1" ht="11.25" customHeight="1">
      <c r="A2270" s="264" t="s">
        <v>6251</v>
      </c>
      <c r="B2270" s="265" t="s">
        <v>6252</v>
      </c>
      <c r="C2270" s="267"/>
      <c r="D2270" s="264" t="s">
        <v>1192</v>
      </c>
      <c r="E2270" s="264" t="s">
        <v>1695</v>
      </c>
      <c r="F2270" s="265" t="s">
        <v>545</v>
      </c>
      <c r="G2270" s="265" t="s">
        <v>1194</v>
      </c>
      <c r="H2270" s="265" t="s">
        <v>17</v>
      </c>
      <c r="I2270" s="265" t="s">
        <v>1195</v>
      </c>
      <c r="J2270" s="264" t="s">
        <v>483</v>
      </c>
      <c r="K2270" s="264" t="s">
        <v>992</v>
      </c>
      <c r="L2270" s="264"/>
      <c r="M2270" s="264" t="s">
        <v>993</v>
      </c>
    </row>
    <row r="2271" spans="1:13" s="121" customFormat="1" ht="11.25" customHeight="1">
      <c r="A2271" s="138" t="s">
        <v>6253</v>
      </c>
      <c r="B2271" s="138" t="s">
        <v>6254</v>
      </c>
      <c r="C2271" s="142"/>
      <c r="D2271" s="138" t="s">
        <v>397</v>
      </c>
      <c r="E2271" s="138" t="s">
        <v>549</v>
      </c>
      <c r="F2271" s="138" t="s">
        <v>288</v>
      </c>
      <c r="G2271" s="138" t="s">
        <v>289</v>
      </c>
      <c r="H2271" s="138" t="s">
        <v>397</v>
      </c>
      <c r="I2271" s="138" t="s">
        <v>549</v>
      </c>
      <c r="J2271" s="138" t="s">
        <v>1515</v>
      </c>
      <c r="K2271" s="138" t="s">
        <v>1516</v>
      </c>
      <c r="L2271" s="138"/>
      <c r="M2271" s="142"/>
    </row>
    <row r="2272" spans="1:13" s="121" customFormat="1" ht="11.25" customHeight="1">
      <c r="A2272" s="59" t="s">
        <v>6255</v>
      </c>
      <c r="B2272" s="139" t="s">
        <v>6256</v>
      </c>
      <c r="C2272" s="59">
        <v>0</v>
      </c>
      <c r="D2272" s="59" t="s">
        <v>852</v>
      </c>
      <c r="E2272" s="139" t="s">
        <v>853</v>
      </c>
      <c r="F2272" s="59" t="s">
        <v>476</v>
      </c>
      <c r="G2272" s="139" t="s">
        <v>2468</v>
      </c>
      <c r="H2272" s="59" t="s">
        <v>338</v>
      </c>
      <c r="I2272" s="139" t="s">
        <v>657</v>
      </c>
      <c r="J2272" s="59" t="s">
        <v>691</v>
      </c>
      <c r="K2272" s="139"/>
      <c r="L2272" s="59"/>
      <c r="M2272" s="59" t="s">
        <v>498</v>
      </c>
    </row>
    <row r="2273" spans="1:13" s="121" customFormat="1" ht="11.25" customHeight="1">
      <c r="A2273" s="264" t="s">
        <v>6255</v>
      </c>
      <c r="B2273" s="265" t="s">
        <v>6257</v>
      </c>
      <c r="C2273" s="267"/>
      <c r="D2273" s="265" t="s">
        <v>1192</v>
      </c>
      <c r="E2273" s="265" t="s">
        <v>1695</v>
      </c>
      <c r="F2273" s="265" t="s">
        <v>17</v>
      </c>
      <c r="G2273" s="265" t="s">
        <v>275</v>
      </c>
      <c r="H2273" s="265" t="s">
        <v>378</v>
      </c>
      <c r="I2273" s="265" t="s">
        <v>379</v>
      </c>
      <c r="J2273" s="264" t="s">
        <v>662</v>
      </c>
      <c r="K2273" s="264" t="s">
        <v>663</v>
      </c>
      <c r="L2273" s="264"/>
      <c r="M2273" s="264" t="s">
        <v>384</v>
      </c>
    </row>
    <row r="2274" spans="1:13" s="121" customFormat="1" ht="11.25" customHeight="1">
      <c r="A2274" s="264" t="s">
        <v>6258</v>
      </c>
      <c r="B2274" s="265" t="s">
        <v>6259</v>
      </c>
      <c r="C2274" s="267">
        <v>15.6</v>
      </c>
      <c r="D2274" s="264" t="s">
        <v>1844</v>
      </c>
      <c r="E2274" s="264" t="s">
        <v>6260</v>
      </c>
      <c r="F2274" s="265" t="s">
        <v>1192</v>
      </c>
      <c r="G2274" s="265" t="s">
        <v>1193</v>
      </c>
      <c r="H2274" s="265" t="s">
        <v>376</v>
      </c>
      <c r="I2274" s="265" t="s">
        <v>6261</v>
      </c>
      <c r="J2274" s="265" t="s">
        <v>17</v>
      </c>
      <c r="K2274" s="265" t="s">
        <v>1195</v>
      </c>
      <c r="L2274" s="265"/>
      <c r="M2274" s="265" t="s">
        <v>6262</v>
      </c>
    </row>
    <row r="2275" spans="1:13" s="121" customFormat="1" ht="11.25" customHeight="1">
      <c r="A2275" s="59" t="s">
        <v>6263</v>
      </c>
      <c r="B2275" s="59" t="s">
        <v>6264</v>
      </c>
      <c r="C2275" s="59"/>
      <c r="D2275" s="59" t="s">
        <v>450</v>
      </c>
      <c r="E2275" s="59" t="s">
        <v>560</v>
      </c>
      <c r="F2275" s="59" t="s">
        <v>467</v>
      </c>
      <c r="G2275" s="59" t="s">
        <v>4578</v>
      </c>
      <c r="H2275" s="59"/>
      <c r="I2275" s="59"/>
      <c r="J2275" s="59"/>
      <c r="K2275" s="59"/>
      <c r="L2275" s="59"/>
      <c r="M2275" s="59"/>
    </row>
    <row r="2276" spans="1:13" s="121" customFormat="1" ht="11.25" customHeight="1">
      <c r="A2276" s="59" t="s">
        <v>6265</v>
      </c>
      <c r="B2276" s="59" t="s">
        <v>6266</v>
      </c>
      <c r="C2276" s="59"/>
      <c r="D2276" s="59" t="s">
        <v>206</v>
      </c>
      <c r="E2276" s="59" t="s">
        <v>407</v>
      </c>
      <c r="F2276" s="59" t="s">
        <v>715</v>
      </c>
      <c r="G2276" s="59" t="s">
        <v>716</v>
      </c>
      <c r="H2276" s="59" t="s">
        <v>631</v>
      </c>
      <c r="I2276" s="59" t="s">
        <v>714</v>
      </c>
      <c r="J2276" s="59" t="s">
        <v>446</v>
      </c>
      <c r="K2276" s="59" t="s">
        <v>447</v>
      </c>
      <c r="L2276" s="59"/>
      <c r="M2276" s="59" t="s">
        <v>6267</v>
      </c>
    </row>
    <row r="2277" spans="1:13" s="121" customFormat="1" ht="11.25" customHeight="1">
      <c r="A2277" s="59" t="s">
        <v>1074</v>
      </c>
      <c r="B2277" s="59" t="s">
        <v>1075</v>
      </c>
      <c r="C2277" s="59"/>
      <c r="D2277" s="59" t="s">
        <v>3722</v>
      </c>
      <c r="E2277" s="59" t="s">
        <v>4123</v>
      </c>
      <c r="F2277" s="59" t="s">
        <v>3722</v>
      </c>
      <c r="G2277" s="59" t="s">
        <v>3723</v>
      </c>
      <c r="H2277" s="59"/>
      <c r="I2277" s="59"/>
      <c r="J2277" s="59"/>
      <c r="K2277" s="59"/>
      <c r="L2277" s="59"/>
      <c r="M2277" s="59"/>
    </row>
    <row r="2278" spans="1:13" s="121" customFormat="1" ht="11.25" customHeight="1">
      <c r="A2278" s="59" t="s">
        <v>1168</v>
      </c>
      <c r="B2278" s="139" t="s">
        <v>1169</v>
      </c>
      <c r="C2278" s="59"/>
      <c r="D2278" s="59" t="s">
        <v>2740</v>
      </c>
      <c r="E2278" s="139" t="s">
        <v>6268</v>
      </c>
      <c r="F2278" s="59"/>
      <c r="G2278" s="139"/>
      <c r="H2278" s="59"/>
      <c r="I2278" s="139"/>
      <c r="J2278" s="59"/>
      <c r="K2278" s="139"/>
      <c r="L2278" s="59"/>
      <c r="M2278" s="59"/>
    </row>
    <row r="2279" spans="1:13" s="121" customFormat="1" ht="11.25" customHeight="1">
      <c r="A2279" s="59" t="s">
        <v>1162</v>
      </c>
      <c r="B2279" s="59" t="s">
        <v>6269</v>
      </c>
      <c r="C2279" s="59"/>
      <c r="D2279" s="59" t="s">
        <v>1629</v>
      </c>
      <c r="E2279" s="59" t="s">
        <v>1846</v>
      </c>
      <c r="F2279" s="59" t="s">
        <v>5449</v>
      </c>
      <c r="G2279" s="59" t="s">
        <v>6270</v>
      </c>
      <c r="H2279" s="59" t="s">
        <v>371</v>
      </c>
      <c r="I2279" s="59" t="s">
        <v>6271</v>
      </c>
      <c r="J2279" s="59" t="s">
        <v>1584</v>
      </c>
      <c r="K2279" s="59" t="s">
        <v>1585</v>
      </c>
      <c r="L2279" s="59"/>
      <c r="M2279" s="59"/>
    </row>
    <row r="2280" spans="1:13" s="121" customFormat="1" ht="11.25" customHeight="1">
      <c r="A2280" s="138" t="s">
        <v>6272</v>
      </c>
      <c r="B2280" s="138" t="s">
        <v>6273</v>
      </c>
      <c r="C2280" s="142"/>
      <c r="D2280" s="141" t="s">
        <v>1623</v>
      </c>
      <c r="E2280" s="141" t="s">
        <v>1712</v>
      </c>
      <c r="F2280" s="138" t="s">
        <v>397</v>
      </c>
      <c r="G2280" s="138" t="s">
        <v>549</v>
      </c>
      <c r="H2280" s="138" t="s">
        <v>1997</v>
      </c>
      <c r="I2280" s="138" t="s">
        <v>3703</v>
      </c>
      <c r="J2280" s="138" t="s">
        <v>788</v>
      </c>
      <c r="K2280" s="138" t="s">
        <v>789</v>
      </c>
      <c r="L2280" s="138"/>
      <c r="M2280" s="142"/>
    </row>
    <row r="2281" spans="1:13" s="121" customFormat="1" ht="11.25" customHeight="1">
      <c r="A2281" s="138" t="s">
        <v>6274</v>
      </c>
      <c r="B2281" s="138" t="s">
        <v>6275</v>
      </c>
      <c r="C2281" s="142">
        <v>0</v>
      </c>
      <c r="D2281" s="138" t="s">
        <v>17</v>
      </c>
      <c r="E2281" s="138" t="s">
        <v>275</v>
      </c>
      <c r="F2281" s="138" t="s">
        <v>547</v>
      </c>
      <c r="G2281" s="138" t="s">
        <v>548</v>
      </c>
      <c r="H2281" s="138" t="s">
        <v>4533</v>
      </c>
      <c r="I2281" s="138" t="s">
        <v>4534</v>
      </c>
      <c r="J2281" s="138" t="s">
        <v>19</v>
      </c>
      <c r="K2281" s="138" t="s">
        <v>302</v>
      </c>
      <c r="L2281" s="141" t="s">
        <v>338</v>
      </c>
      <c r="M2281" s="138" t="s">
        <v>6276</v>
      </c>
    </row>
    <row r="2282" spans="1:13" s="121" customFormat="1" ht="11.25" customHeight="1">
      <c r="A2282" s="59" t="s">
        <v>3591</v>
      </c>
      <c r="B2282" s="139" t="s">
        <v>6277</v>
      </c>
      <c r="C2282" s="59">
        <v>0</v>
      </c>
      <c r="D2282" s="59" t="s">
        <v>3486</v>
      </c>
      <c r="E2282" s="139" t="s">
        <v>3487</v>
      </c>
      <c r="F2282" s="59" t="s">
        <v>3323</v>
      </c>
      <c r="G2282" s="139" t="s">
        <v>3733</v>
      </c>
      <c r="H2282" s="59"/>
      <c r="I2282" s="139"/>
      <c r="J2282" s="59"/>
      <c r="K2282" s="139"/>
      <c r="L2282" s="59"/>
      <c r="M2282" s="59"/>
    </row>
    <row r="2283" spans="1:13" s="121" customFormat="1" ht="11.25" customHeight="1">
      <c r="A2283" s="59" t="s">
        <v>6278</v>
      </c>
      <c r="B2283" s="139" t="s">
        <v>6279</v>
      </c>
      <c r="C2283" s="59">
        <v>12</v>
      </c>
      <c r="D2283" s="59" t="s">
        <v>5693</v>
      </c>
      <c r="E2283" s="139" t="s">
        <v>6280</v>
      </c>
      <c r="F2283" s="59" t="s">
        <v>286</v>
      </c>
      <c r="G2283" s="139" t="s">
        <v>688</v>
      </c>
      <c r="H2283" s="59" t="s">
        <v>206</v>
      </c>
      <c r="I2283" s="139" t="s">
        <v>934</v>
      </c>
      <c r="J2283" s="59" t="s">
        <v>1502</v>
      </c>
      <c r="K2283" s="139" t="s">
        <v>1503</v>
      </c>
      <c r="L2283" s="59" t="s">
        <v>1315</v>
      </c>
      <c r="M2283" s="59" t="s">
        <v>1707</v>
      </c>
    </row>
    <row r="2284" spans="1:13" s="121" customFormat="1" ht="11.25" customHeight="1">
      <c r="A2284" s="138" t="s">
        <v>6281</v>
      </c>
      <c r="B2284" s="138" t="s">
        <v>6282</v>
      </c>
      <c r="C2284" s="142"/>
      <c r="D2284" s="138" t="s">
        <v>338</v>
      </c>
      <c r="E2284" s="138" t="s">
        <v>339</v>
      </c>
      <c r="F2284" s="138" t="s">
        <v>658</v>
      </c>
      <c r="G2284" s="138" t="s">
        <v>659</v>
      </c>
      <c r="H2284" s="141" t="s">
        <v>821</v>
      </c>
      <c r="I2284" s="138" t="s">
        <v>879</v>
      </c>
      <c r="J2284" s="138" t="s">
        <v>6283</v>
      </c>
      <c r="K2284" s="138" t="s">
        <v>6284</v>
      </c>
      <c r="L2284" s="138"/>
      <c r="M2284" s="142"/>
    </row>
    <row r="2285" spans="1:13" s="121" customFormat="1" ht="11.25" customHeight="1">
      <c r="A2285" s="138" t="s">
        <v>6285</v>
      </c>
      <c r="B2285" s="138" t="s">
        <v>6286</v>
      </c>
      <c r="C2285" s="142"/>
      <c r="D2285" s="138" t="s">
        <v>957</v>
      </c>
      <c r="E2285" s="138" t="s">
        <v>1677</v>
      </c>
      <c r="F2285" s="138" t="s">
        <v>338</v>
      </c>
      <c r="G2285" s="138" t="s">
        <v>750</v>
      </c>
      <c r="H2285" s="138" t="s">
        <v>969</v>
      </c>
      <c r="I2285" s="138" t="s">
        <v>970</v>
      </c>
      <c r="J2285" s="138" t="s">
        <v>6287</v>
      </c>
      <c r="K2285" s="138" t="s">
        <v>6288</v>
      </c>
      <c r="L2285" s="138"/>
      <c r="M2285" s="138"/>
    </row>
    <row r="2286" spans="1:13" s="121" customFormat="1" ht="11.25" customHeight="1">
      <c r="A2286" s="138" t="s">
        <v>6289</v>
      </c>
      <c r="B2286" s="141" t="s">
        <v>6290</v>
      </c>
      <c r="C2286" s="142"/>
      <c r="D2286" s="141" t="s">
        <v>1829</v>
      </c>
      <c r="E2286" s="141" t="s">
        <v>1830</v>
      </c>
      <c r="F2286" s="141" t="s">
        <v>2357</v>
      </c>
      <c r="G2286" s="141" t="s">
        <v>3814</v>
      </c>
      <c r="H2286" s="141" t="s">
        <v>961</v>
      </c>
      <c r="I2286" s="141" t="s">
        <v>962</v>
      </c>
      <c r="J2286" s="141" t="s">
        <v>756</v>
      </c>
      <c r="K2286" s="141" t="s">
        <v>757</v>
      </c>
      <c r="L2286" s="141" t="s">
        <v>963</v>
      </c>
      <c r="M2286" s="264" t="s">
        <v>6291</v>
      </c>
    </row>
    <row r="2287" spans="1:13" s="121" customFormat="1" ht="11.25" customHeight="1">
      <c r="A2287" s="264" t="s">
        <v>6292</v>
      </c>
      <c r="B2287" s="265" t="s">
        <v>6293</v>
      </c>
      <c r="C2287" s="267">
        <v>21.9</v>
      </c>
      <c r="D2287" s="265" t="s">
        <v>5502</v>
      </c>
      <c r="E2287" s="265" t="s">
        <v>5503</v>
      </c>
      <c r="F2287" s="265" t="s">
        <v>1947</v>
      </c>
      <c r="G2287" s="265" t="s">
        <v>1948</v>
      </c>
      <c r="H2287" s="265" t="s">
        <v>715</v>
      </c>
      <c r="I2287" s="265" t="s">
        <v>716</v>
      </c>
      <c r="J2287" s="265" t="s">
        <v>717</v>
      </c>
      <c r="K2287" s="265" t="s">
        <v>2174</v>
      </c>
      <c r="L2287" s="265"/>
      <c r="M2287" s="265" t="s">
        <v>6294</v>
      </c>
    </row>
    <row r="2288" spans="1:13" s="121" customFormat="1" ht="11.25" customHeight="1">
      <c r="A2288" s="59" t="s">
        <v>6295</v>
      </c>
      <c r="B2288" s="139" t="s">
        <v>6296</v>
      </c>
      <c r="C2288" s="59">
        <v>4.7300000000000004</v>
      </c>
      <c r="D2288" s="59" t="s">
        <v>2182</v>
      </c>
      <c r="E2288" s="139" t="s">
        <v>2183</v>
      </c>
      <c r="F2288" s="59" t="s">
        <v>286</v>
      </c>
      <c r="G2288" s="139" t="s">
        <v>688</v>
      </c>
      <c r="H2288" s="59" t="s">
        <v>19</v>
      </c>
      <c r="I2288" s="139" t="s">
        <v>302</v>
      </c>
      <c r="J2288" s="59" t="s">
        <v>717</v>
      </c>
      <c r="K2288" s="139" t="s">
        <v>718</v>
      </c>
      <c r="L2288" s="59" t="s">
        <v>715</v>
      </c>
      <c r="M2288" s="59" t="s">
        <v>1707</v>
      </c>
    </row>
    <row r="2289" spans="1:13" s="121" customFormat="1" ht="11.25" customHeight="1">
      <c r="A2289" s="59" t="s">
        <v>6297</v>
      </c>
      <c r="B2289" s="59" t="s">
        <v>6298</v>
      </c>
      <c r="C2289" s="59"/>
      <c r="D2289" s="59" t="s">
        <v>3963</v>
      </c>
      <c r="E2289" s="59" t="s">
        <v>6299</v>
      </c>
      <c r="F2289" s="59"/>
      <c r="G2289" s="59"/>
      <c r="H2289" s="59"/>
      <c r="I2289" s="59"/>
      <c r="J2289" s="59"/>
      <c r="K2289" s="59"/>
      <c r="L2289" s="59"/>
      <c r="M2289" s="59"/>
    </row>
    <row r="2290" spans="1:13" s="121" customFormat="1" ht="11.25" customHeight="1">
      <c r="A2290" s="59" t="s">
        <v>751</v>
      </c>
      <c r="B2290" s="59" t="s">
        <v>3045</v>
      </c>
      <c r="C2290" s="59"/>
      <c r="D2290" s="59" t="s">
        <v>1340</v>
      </c>
      <c r="E2290" s="59" t="s">
        <v>1341</v>
      </c>
      <c r="F2290" s="59" t="s">
        <v>1796</v>
      </c>
      <c r="G2290" s="59" t="s">
        <v>1797</v>
      </c>
      <c r="H2290" s="59"/>
      <c r="I2290" s="59"/>
      <c r="J2290" s="59"/>
      <c r="K2290" s="59"/>
      <c r="L2290" s="59"/>
      <c r="M2290" s="59"/>
    </row>
    <row r="2291" spans="1:13" s="121" customFormat="1" ht="11.25" customHeight="1">
      <c r="A2291" s="59" t="s">
        <v>6300</v>
      </c>
      <c r="B2291" s="59" t="s">
        <v>6301</v>
      </c>
      <c r="C2291" s="59">
        <v>3</v>
      </c>
      <c r="D2291" s="59" t="s">
        <v>2212</v>
      </c>
      <c r="E2291" s="59" t="s">
        <v>6302</v>
      </c>
      <c r="F2291" s="59" t="s">
        <v>3975</v>
      </c>
      <c r="G2291" s="59" t="s">
        <v>3976</v>
      </c>
      <c r="H2291" s="59" t="s">
        <v>5509</v>
      </c>
      <c r="I2291" s="59" t="s">
        <v>6303</v>
      </c>
      <c r="J2291" s="59" t="s">
        <v>4739</v>
      </c>
      <c r="K2291" s="59" t="s">
        <v>6304</v>
      </c>
      <c r="L2291" s="59"/>
      <c r="M2291" s="59"/>
    </row>
    <row r="2292" spans="1:13" s="121" customFormat="1" ht="11.25" customHeight="1">
      <c r="A2292" s="59" t="s">
        <v>6305</v>
      </c>
      <c r="B2292" s="59" t="s">
        <v>6306</v>
      </c>
      <c r="C2292" s="59"/>
      <c r="D2292" s="59" t="s">
        <v>990</v>
      </c>
      <c r="E2292" s="59" t="s">
        <v>1157</v>
      </c>
      <c r="F2292" s="59" t="s">
        <v>547</v>
      </c>
      <c r="G2292" s="59" t="s">
        <v>548</v>
      </c>
      <c r="H2292" s="59" t="s">
        <v>736</v>
      </c>
      <c r="I2292" s="59" t="s">
        <v>573</v>
      </c>
      <c r="J2292" s="59" t="s">
        <v>3879</v>
      </c>
      <c r="K2292" s="59" t="s">
        <v>3880</v>
      </c>
      <c r="L2292" s="59" t="s">
        <v>576</v>
      </c>
      <c r="M2292" s="59" t="s">
        <v>896</v>
      </c>
    </row>
    <row r="2293" spans="1:13" s="121" customFormat="1" ht="11.25" customHeight="1">
      <c r="A2293" s="59" t="s">
        <v>3569</v>
      </c>
      <c r="B2293" s="59" t="s">
        <v>3570</v>
      </c>
      <c r="C2293" s="59"/>
      <c r="D2293" s="59" t="s">
        <v>5839</v>
      </c>
      <c r="E2293" s="59" t="s">
        <v>5840</v>
      </c>
      <c r="F2293" s="59"/>
      <c r="G2293" s="59"/>
      <c r="H2293" s="59"/>
      <c r="I2293" s="59"/>
      <c r="J2293" s="59"/>
      <c r="K2293" s="59"/>
      <c r="L2293" s="59"/>
      <c r="M2293" s="59"/>
    </row>
    <row r="2294" spans="1:13" s="121" customFormat="1" ht="11.25" customHeight="1">
      <c r="A2294" s="138" t="s">
        <v>5131</v>
      </c>
      <c r="B2294" s="138" t="s">
        <v>6307</v>
      </c>
      <c r="C2294" s="142">
        <v>2.2000000000000002</v>
      </c>
      <c r="D2294" s="141" t="s">
        <v>1623</v>
      </c>
      <c r="E2294" s="141" t="s">
        <v>1712</v>
      </c>
      <c r="F2294" s="138" t="s">
        <v>397</v>
      </c>
      <c r="G2294" s="138" t="s">
        <v>549</v>
      </c>
      <c r="H2294" s="138" t="s">
        <v>2381</v>
      </c>
      <c r="I2294" s="138" t="s">
        <v>2967</v>
      </c>
      <c r="J2294" s="138" t="s">
        <v>375</v>
      </c>
      <c r="K2294" s="138" t="s">
        <v>6308</v>
      </c>
      <c r="L2294" s="141" t="s">
        <v>691</v>
      </c>
      <c r="M2294" s="142"/>
    </row>
    <row r="2295" spans="1:13" s="121" customFormat="1" ht="11.25" customHeight="1">
      <c r="A2295" s="59" t="s">
        <v>6309</v>
      </c>
      <c r="B2295" s="59" t="s">
        <v>6310</v>
      </c>
      <c r="C2295" s="59"/>
      <c r="D2295" s="59" t="s">
        <v>758</v>
      </c>
      <c r="E2295" s="59" t="s">
        <v>759</v>
      </c>
      <c r="F2295" s="59" t="s">
        <v>338</v>
      </c>
      <c r="G2295" s="59" t="s">
        <v>682</v>
      </c>
      <c r="H2295" s="59" t="s">
        <v>658</v>
      </c>
      <c r="I2295" s="59" t="s">
        <v>659</v>
      </c>
      <c r="J2295" s="59" t="s">
        <v>746</v>
      </c>
      <c r="K2295" s="59" t="s">
        <v>747</v>
      </c>
      <c r="L2295" s="59"/>
      <c r="M2295" s="59"/>
    </row>
    <row r="2296" spans="1:13" s="121" customFormat="1" ht="11.25" customHeight="1">
      <c r="A2296" s="59" t="s">
        <v>2417</v>
      </c>
      <c r="B2296" s="59" t="s">
        <v>2418</v>
      </c>
      <c r="C2296" s="59">
        <v>5.4</v>
      </c>
      <c r="D2296" s="59" t="s">
        <v>2089</v>
      </c>
      <c r="E2296" s="59" t="s">
        <v>5486</v>
      </c>
      <c r="F2296" s="59" t="s">
        <v>448</v>
      </c>
      <c r="G2296" s="59" t="s">
        <v>449</v>
      </c>
      <c r="H2296" s="59" t="s">
        <v>1393</v>
      </c>
      <c r="I2296" s="59" t="s">
        <v>1394</v>
      </c>
      <c r="J2296" s="59" t="s">
        <v>3429</v>
      </c>
      <c r="K2296" s="59" t="s">
        <v>6311</v>
      </c>
      <c r="L2296" s="59"/>
      <c r="M2296" s="59" t="s">
        <v>411</v>
      </c>
    </row>
    <row r="2297" spans="1:13" s="121" customFormat="1" ht="11.25" customHeight="1">
      <c r="A2297" s="264" t="s">
        <v>6312</v>
      </c>
      <c r="B2297" s="265" t="s">
        <v>6313</v>
      </c>
      <c r="C2297" s="267"/>
      <c r="D2297" s="265" t="s">
        <v>545</v>
      </c>
      <c r="E2297" s="265" t="s">
        <v>546</v>
      </c>
      <c r="F2297" s="265" t="s">
        <v>378</v>
      </c>
      <c r="G2297" s="265" t="s">
        <v>379</v>
      </c>
      <c r="H2297" s="265" t="s">
        <v>397</v>
      </c>
      <c r="I2297" s="265" t="s">
        <v>549</v>
      </c>
      <c r="J2297" s="265" t="s">
        <v>1164</v>
      </c>
      <c r="K2297" s="265" t="s">
        <v>1165</v>
      </c>
      <c r="L2297" s="265"/>
      <c r="M2297" s="265" t="s">
        <v>1690</v>
      </c>
    </row>
    <row r="2298" spans="1:13" s="121" customFormat="1" ht="11.25" customHeight="1">
      <c r="A2298" s="59" t="s">
        <v>6314</v>
      </c>
      <c r="B2298" s="139" t="s">
        <v>6315</v>
      </c>
      <c r="C2298" s="59">
        <v>0</v>
      </c>
      <c r="D2298" s="59" t="s">
        <v>206</v>
      </c>
      <c r="E2298" s="139" t="s">
        <v>407</v>
      </c>
      <c r="F2298" s="59" t="s">
        <v>378</v>
      </c>
      <c r="G2298" s="139" t="s">
        <v>379</v>
      </c>
      <c r="H2298" s="59" t="s">
        <v>695</v>
      </c>
      <c r="I2298" s="139" t="s">
        <v>884</v>
      </c>
      <c r="J2298" s="59" t="s">
        <v>503</v>
      </c>
      <c r="K2298" s="139" t="s">
        <v>504</v>
      </c>
      <c r="L2298" s="59"/>
      <c r="M2298" s="59"/>
    </row>
    <row r="2299" spans="1:13" s="121" customFormat="1" ht="11.25" customHeight="1">
      <c r="A2299" s="138" t="s">
        <v>6316</v>
      </c>
      <c r="B2299" s="138" t="s">
        <v>6317</v>
      </c>
      <c r="C2299" s="142">
        <v>0</v>
      </c>
      <c r="D2299" s="138" t="s">
        <v>1620</v>
      </c>
      <c r="E2299" s="138" t="s">
        <v>1621</v>
      </c>
      <c r="F2299" s="138" t="s">
        <v>17</v>
      </c>
      <c r="G2299" s="138" t="s">
        <v>275</v>
      </c>
      <c r="H2299" s="138" t="s">
        <v>531</v>
      </c>
      <c r="I2299" s="138" t="s">
        <v>532</v>
      </c>
      <c r="J2299" s="138" t="s">
        <v>397</v>
      </c>
      <c r="K2299" s="138" t="s">
        <v>549</v>
      </c>
      <c r="L2299" s="138"/>
      <c r="M2299" s="138" t="s">
        <v>480</v>
      </c>
    </row>
    <row r="2300" spans="1:13" s="121" customFormat="1" ht="11.25" customHeight="1">
      <c r="A2300" s="138" t="s">
        <v>6318</v>
      </c>
      <c r="B2300" s="138" t="s">
        <v>6319</v>
      </c>
      <c r="C2300" s="142">
        <v>0</v>
      </c>
      <c r="D2300" s="142" t="s">
        <v>206</v>
      </c>
      <c r="E2300" s="142" t="s">
        <v>407</v>
      </c>
      <c r="F2300" s="142" t="s">
        <v>378</v>
      </c>
      <c r="G2300" s="142" t="s">
        <v>379</v>
      </c>
      <c r="H2300" s="142" t="s">
        <v>695</v>
      </c>
      <c r="I2300" s="142" t="s">
        <v>884</v>
      </c>
      <c r="J2300" s="142" t="s">
        <v>503</v>
      </c>
      <c r="K2300" s="142" t="s">
        <v>504</v>
      </c>
      <c r="L2300" s="142"/>
      <c r="M2300" s="142"/>
    </row>
    <row r="2301" spans="1:13" s="121" customFormat="1" ht="11.25" customHeight="1">
      <c r="A2301" s="264" t="s">
        <v>6320</v>
      </c>
      <c r="B2301" s="264" t="s">
        <v>6321</v>
      </c>
      <c r="C2301" s="267">
        <v>0</v>
      </c>
      <c r="D2301" s="264" t="s">
        <v>1620</v>
      </c>
      <c r="E2301" s="264" t="s">
        <v>1621</v>
      </c>
      <c r="F2301" s="264" t="s">
        <v>17</v>
      </c>
      <c r="G2301" s="264" t="s">
        <v>275</v>
      </c>
      <c r="H2301" s="264" t="s">
        <v>531</v>
      </c>
      <c r="I2301" s="264" t="s">
        <v>532</v>
      </c>
      <c r="J2301" s="264" t="s">
        <v>397</v>
      </c>
      <c r="K2301" s="264" t="s">
        <v>549</v>
      </c>
      <c r="L2301" s="265" t="s">
        <v>788</v>
      </c>
      <c r="M2301" s="264" t="s">
        <v>480</v>
      </c>
    </row>
    <row r="2302" spans="1:13" s="121" customFormat="1" ht="11.25" customHeight="1">
      <c r="A2302" s="59" t="s">
        <v>5923</v>
      </c>
      <c r="B2302" s="139" t="s">
        <v>6322</v>
      </c>
      <c r="C2302" s="59"/>
      <c r="D2302" s="59" t="s">
        <v>206</v>
      </c>
      <c r="E2302" s="139" t="s">
        <v>407</v>
      </c>
      <c r="F2302" s="59" t="s">
        <v>1009</v>
      </c>
      <c r="G2302" s="139" t="s">
        <v>1010</v>
      </c>
      <c r="H2302" s="59" t="s">
        <v>935</v>
      </c>
      <c r="I2302" s="139" t="s">
        <v>936</v>
      </c>
      <c r="J2302" s="59"/>
      <c r="K2302" s="139"/>
      <c r="L2302" s="59"/>
      <c r="M2302" s="59"/>
    </row>
    <row r="2303" spans="1:13" s="121" customFormat="1" ht="11.25" customHeight="1">
      <c r="A2303" s="59" t="s">
        <v>6323</v>
      </c>
      <c r="B2303" s="139" t="s">
        <v>6324</v>
      </c>
      <c r="C2303" s="59">
        <v>0</v>
      </c>
      <c r="D2303" s="59" t="s">
        <v>756</v>
      </c>
      <c r="E2303" s="139" t="s">
        <v>757</v>
      </c>
      <c r="F2303" s="59" t="s">
        <v>658</v>
      </c>
      <c r="G2303" s="139" t="s">
        <v>659</v>
      </c>
      <c r="H2303" s="59" t="s">
        <v>3499</v>
      </c>
      <c r="I2303" s="139" t="s">
        <v>3500</v>
      </c>
      <c r="J2303" s="59" t="s">
        <v>3421</v>
      </c>
      <c r="K2303" s="139" t="s">
        <v>3422</v>
      </c>
      <c r="L2303" s="59" t="s">
        <v>1029</v>
      </c>
      <c r="M2303" s="59"/>
    </row>
    <row r="2304" spans="1:13" s="121" customFormat="1" ht="11.25" customHeight="1">
      <c r="A2304" s="59" t="s">
        <v>6325</v>
      </c>
      <c r="B2304" s="139" t="s">
        <v>6326</v>
      </c>
      <c r="C2304" s="59">
        <v>14.04</v>
      </c>
      <c r="D2304" s="59" t="s">
        <v>5502</v>
      </c>
      <c r="E2304" s="139" t="s">
        <v>5503</v>
      </c>
      <c r="F2304" s="59" t="s">
        <v>1735</v>
      </c>
      <c r="G2304" s="139" t="s">
        <v>1736</v>
      </c>
      <c r="H2304" s="59" t="s">
        <v>1137</v>
      </c>
      <c r="I2304" s="139" t="s">
        <v>1138</v>
      </c>
      <c r="J2304" s="59" t="s">
        <v>1078</v>
      </c>
      <c r="K2304" s="139" t="s">
        <v>2473</v>
      </c>
      <c r="L2304" s="59" t="s">
        <v>2172</v>
      </c>
      <c r="M2304" s="59" t="s">
        <v>1707</v>
      </c>
    </row>
    <row r="2305" spans="1:13" s="121" customFormat="1" ht="11.25" customHeight="1">
      <c r="A2305" s="59" t="s">
        <v>6327</v>
      </c>
      <c r="B2305" s="139" t="s">
        <v>6328</v>
      </c>
      <c r="C2305" s="59"/>
      <c r="D2305" s="59">
        <v>0</v>
      </c>
      <c r="E2305" s="139" t="s">
        <v>6329</v>
      </c>
      <c r="F2305" s="59"/>
      <c r="G2305" s="139"/>
      <c r="H2305" s="59"/>
      <c r="I2305" s="139"/>
      <c r="J2305" s="59"/>
      <c r="K2305" s="139"/>
      <c r="L2305" s="59"/>
      <c r="M2305" s="59"/>
    </row>
    <row r="2306" spans="1:13" s="121" customFormat="1" ht="11.25" customHeight="1">
      <c r="A2306" s="59" t="s">
        <v>2154</v>
      </c>
      <c r="B2306" s="139" t="s">
        <v>6330</v>
      </c>
      <c r="C2306" s="59"/>
      <c r="D2306" s="59" t="s">
        <v>2769</v>
      </c>
      <c r="E2306" s="139" t="s">
        <v>5242</v>
      </c>
      <c r="F2306" s="59"/>
      <c r="G2306" s="139"/>
      <c r="H2306" s="59"/>
      <c r="I2306" s="139"/>
      <c r="J2306" s="59"/>
      <c r="K2306" s="139"/>
      <c r="L2306" s="59"/>
      <c r="M2306" s="59"/>
    </row>
    <row r="2307" spans="1:13" s="121" customFormat="1" ht="11.25" customHeight="1">
      <c r="A2307" s="264" t="s">
        <v>6331</v>
      </c>
      <c r="B2307" s="265" t="s">
        <v>6332</v>
      </c>
      <c r="C2307" s="267"/>
      <c r="D2307" s="265" t="s">
        <v>2203</v>
      </c>
      <c r="E2307" s="265" t="s">
        <v>2204</v>
      </c>
      <c r="F2307" s="265" t="s">
        <v>2170</v>
      </c>
      <c r="G2307" s="265" t="s">
        <v>2171</v>
      </c>
      <c r="H2307" s="265" t="s">
        <v>2172</v>
      </c>
      <c r="I2307" s="265" t="s">
        <v>2173</v>
      </c>
      <c r="J2307" s="265" t="s">
        <v>2150</v>
      </c>
      <c r="K2307" s="265" t="s">
        <v>3084</v>
      </c>
      <c r="L2307" s="265"/>
      <c r="M2307" s="265" t="s">
        <v>1850</v>
      </c>
    </row>
    <row r="2308" spans="1:13" s="121" customFormat="1" ht="11.25" customHeight="1">
      <c r="A2308" s="59" t="s">
        <v>3963</v>
      </c>
      <c r="B2308" s="59" t="s">
        <v>3964</v>
      </c>
      <c r="C2308" s="59"/>
      <c r="D2308" s="59" t="s">
        <v>2586</v>
      </c>
      <c r="E2308" s="59" t="s">
        <v>2618</v>
      </c>
      <c r="F2308" s="59"/>
      <c r="G2308" s="59"/>
      <c r="H2308" s="59"/>
      <c r="I2308" s="59"/>
      <c r="J2308" s="59"/>
      <c r="K2308" s="59"/>
      <c r="L2308" s="59"/>
      <c r="M2308" s="59"/>
    </row>
    <row r="2309" spans="1:13" s="121" customFormat="1" ht="11.25" customHeight="1">
      <c r="A2309" s="138" t="s">
        <v>1620</v>
      </c>
      <c r="B2309" s="138" t="s">
        <v>1621</v>
      </c>
      <c r="C2309" s="142">
        <v>4.7</v>
      </c>
      <c r="D2309" s="138" t="s">
        <v>483</v>
      </c>
      <c r="E2309" s="138" t="s">
        <v>484</v>
      </c>
      <c r="F2309" s="138" t="s">
        <v>680</v>
      </c>
      <c r="G2309" s="138" t="s">
        <v>755</v>
      </c>
      <c r="H2309" s="138" t="s">
        <v>338</v>
      </c>
      <c r="I2309" s="138" t="s">
        <v>657</v>
      </c>
      <c r="J2309" s="138" t="s">
        <v>818</v>
      </c>
      <c r="K2309" s="138" t="s">
        <v>819</v>
      </c>
      <c r="L2309" s="138"/>
      <c r="M2309" s="138" t="s">
        <v>356</v>
      </c>
    </row>
    <row r="2310" spans="1:13" s="121" customFormat="1" ht="11.25" customHeight="1">
      <c r="A2310" s="59" t="s">
        <v>2636</v>
      </c>
      <c r="B2310" s="139" t="s">
        <v>2637</v>
      </c>
      <c r="C2310" s="59"/>
      <c r="D2310" s="59">
        <v>56</v>
      </c>
      <c r="E2310" s="139"/>
      <c r="F2310" s="59"/>
      <c r="G2310" s="139"/>
      <c r="H2310" s="59"/>
      <c r="I2310" s="139"/>
      <c r="J2310" s="59"/>
      <c r="K2310" s="139"/>
      <c r="L2310" s="59">
        <v>56</v>
      </c>
      <c r="M2310" s="59"/>
    </row>
    <row r="2311" spans="1:13" s="121" customFormat="1" ht="11.25" customHeight="1">
      <c r="A2311" s="264" t="s">
        <v>5247</v>
      </c>
      <c r="B2311" s="265" t="s">
        <v>5248</v>
      </c>
      <c r="C2311" s="267"/>
      <c r="D2311" s="265" t="s">
        <v>5502</v>
      </c>
      <c r="E2311" s="265" t="s">
        <v>5503</v>
      </c>
      <c r="F2311" s="265" t="s">
        <v>4665</v>
      </c>
      <c r="G2311" s="265" t="s">
        <v>4666</v>
      </c>
      <c r="H2311" s="265" t="s">
        <v>2170</v>
      </c>
      <c r="I2311" s="265" t="s">
        <v>2171</v>
      </c>
      <c r="J2311" s="265" t="s">
        <v>715</v>
      </c>
      <c r="K2311" s="265" t="s">
        <v>716</v>
      </c>
      <c r="L2311" s="265"/>
      <c r="M2311" s="265"/>
    </row>
    <row r="2312" spans="1:13" s="121" customFormat="1" ht="11.25" customHeight="1">
      <c r="A2312" s="59" t="s">
        <v>5380</v>
      </c>
      <c r="B2312" s="139" t="s">
        <v>5381</v>
      </c>
      <c r="C2312" s="59"/>
      <c r="D2312" s="59">
        <v>10072407</v>
      </c>
      <c r="E2312" s="139" t="s">
        <v>1306</v>
      </c>
      <c r="F2312" s="59"/>
      <c r="G2312" s="139"/>
      <c r="H2312" s="59"/>
      <c r="I2312" s="139"/>
      <c r="J2312" s="59"/>
      <c r="K2312" s="139"/>
      <c r="L2312" s="59"/>
      <c r="M2312" s="59"/>
    </row>
    <row r="2313" spans="1:13" s="121" customFormat="1" ht="11.25" customHeight="1">
      <c r="A2313" s="59" t="s">
        <v>3748</v>
      </c>
      <c r="B2313" s="139" t="s">
        <v>3749</v>
      </c>
      <c r="C2313" s="59"/>
      <c r="D2313" s="59" t="s">
        <v>3750</v>
      </c>
      <c r="E2313" s="139" t="s">
        <v>3751</v>
      </c>
      <c r="F2313" s="59"/>
      <c r="G2313" s="139"/>
      <c r="H2313" s="59"/>
      <c r="I2313" s="139"/>
      <c r="J2313" s="59"/>
      <c r="K2313" s="139"/>
      <c r="L2313" s="59"/>
      <c r="M2313" s="59"/>
    </row>
    <row r="2314" spans="1:13" s="121" customFormat="1" ht="11.25" customHeight="1">
      <c r="A2314" s="59" t="s">
        <v>5283</v>
      </c>
      <c r="B2314" s="139" t="s">
        <v>5284</v>
      </c>
      <c r="C2314" s="59"/>
      <c r="D2314" s="59" t="s">
        <v>2669</v>
      </c>
      <c r="E2314" s="139" t="s">
        <v>2670</v>
      </c>
      <c r="F2314" s="59"/>
      <c r="G2314" s="139"/>
      <c r="H2314" s="59"/>
      <c r="I2314" s="139"/>
      <c r="J2314" s="59"/>
      <c r="K2314" s="139"/>
      <c r="L2314" s="59"/>
      <c r="M2314" s="59"/>
    </row>
    <row r="2315" spans="1:13" s="121" customFormat="1" ht="11.25" customHeight="1">
      <c r="A2315" s="59" t="s">
        <v>4311</v>
      </c>
      <c r="B2315" s="139" t="s">
        <v>4312</v>
      </c>
      <c r="C2315" s="59"/>
      <c r="D2315" s="59">
        <v>10009</v>
      </c>
      <c r="E2315" s="139" t="s">
        <v>6333</v>
      </c>
      <c r="F2315" s="59"/>
      <c r="G2315" s="139"/>
      <c r="H2315" s="59"/>
      <c r="I2315" s="139"/>
      <c r="J2315" s="59"/>
      <c r="K2315" s="139"/>
      <c r="L2315" s="59"/>
      <c r="M2315" s="59"/>
    </row>
    <row r="2316" spans="1:13" s="121" customFormat="1" ht="11.25" customHeight="1">
      <c r="A2316" s="59" t="s">
        <v>508</v>
      </c>
      <c r="B2316" s="139" t="s">
        <v>6334</v>
      </c>
      <c r="C2316" s="59"/>
      <c r="D2316" s="59" t="s">
        <v>708</v>
      </c>
      <c r="E2316" s="139" t="s">
        <v>709</v>
      </c>
      <c r="F2316" s="59"/>
      <c r="G2316" s="139"/>
      <c r="H2316" s="59"/>
      <c r="I2316" s="139"/>
      <c r="J2316" s="59"/>
      <c r="K2316" s="139"/>
      <c r="L2316" s="59"/>
      <c r="M2316" s="59"/>
    </row>
    <row r="2317" spans="1:13" s="121" customFormat="1" ht="11.25" customHeight="1">
      <c r="A2317" s="59" t="s">
        <v>4587</v>
      </c>
      <c r="B2317" s="139" t="s">
        <v>4588</v>
      </c>
      <c r="C2317" s="59"/>
      <c r="D2317" s="59" t="s">
        <v>1206</v>
      </c>
      <c r="E2317" s="139" t="s">
        <v>1207</v>
      </c>
      <c r="F2317" s="59"/>
      <c r="G2317" s="139"/>
      <c r="H2317" s="59"/>
      <c r="I2317" s="139"/>
      <c r="J2317" s="59"/>
      <c r="K2317" s="139"/>
      <c r="L2317" s="59">
        <v>57</v>
      </c>
      <c r="M2317" s="59"/>
    </row>
    <row r="2318" spans="1:13" s="121" customFormat="1" ht="11.25" customHeight="1">
      <c r="A2318" s="59" t="s">
        <v>710</v>
      </c>
      <c r="B2318" s="139" t="s">
        <v>5886</v>
      </c>
      <c r="C2318" s="59"/>
      <c r="D2318" s="59" t="s">
        <v>597</v>
      </c>
      <c r="E2318" s="139" t="s">
        <v>598</v>
      </c>
      <c r="F2318" s="59" t="s">
        <v>387</v>
      </c>
      <c r="G2318" s="139" t="s">
        <v>388</v>
      </c>
      <c r="H2318" s="59" t="s">
        <v>2281</v>
      </c>
      <c r="I2318" s="139" t="s">
        <v>2282</v>
      </c>
      <c r="J2318" s="59"/>
      <c r="K2318" s="139"/>
      <c r="L2318" s="59"/>
      <c r="M2318" s="59"/>
    </row>
    <row r="2319" spans="1:13" s="121" customFormat="1" ht="11.25" customHeight="1">
      <c r="A2319" s="138" t="s">
        <v>6335</v>
      </c>
      <c r="B2319" s="138" t="s">
        <v>6336</v>
      </c>
      <c r="C2319" s="142"/>
      <c r="D2319" s="138" t="s">
        <v>885</v>
      </c>
      <c r="E2319" s="138" t="s">
        <v>886</v>
      </c>
      <c r="F2319" s="138" t="s">
        <v>5053</v>
      </c>
      <c r="G2319" s="138" t="s">
        <v>6337</v>
      </c>
      <c r="H2319" s="138" t="s">
        <v>1108</v>
      </c>
      <c r="I2319" s="138" t="s">
        <v>6338</v>
      </c>
      <c r="J2319" s="138" t="s">
        <v>2983</v>
      </c>
      <c r="K2319" s="138" t="s">
        <v>6339</v>
      </c>
      <c r="L2319" s="138"/>
      <c r="M2319" s="142"/>
    </row>
    <row r="2320" spans="1:13" s="121" customFormat="1" ht="11.25" customHeight="1">
      <c r="A2320" s="59" t="s">
        <v>1683</v>
      </c>
      <c r="B2320" s="139" t="s">
        <v>1684</v>
      </c>
      <c r="C2320" s="59">
        <v>5.54</v>
      </c>
      <c r="D2320" s="59" t="s">
        <v>483</v>
      </c>
      <c r="E2320" s="139" t="s">
        <v>2350</v>
      </c>
      <c r="F2320" s="59" t="s">
        <v>852</v>
      </c>
      <c r="G2320" s="139" t="s">
        <v>1488</v>
      </c>
      <c r="H2320" s="59" t="s">
        <v>1391</v>
      </c>
      <c r="I2320" s="139" t="s">
        <v>1392</v>
      </c>
      <c r="J2320" s="59" t="s">
        <v>1296</v>
      </c>
      <c r="K2320" s="139" t="s">
        <v>6340</v>
      </c>
      <c r="L2320" s="59" t="s">
        <v>2252</v>
      </c>
      <c r="M2320" s="59" t="s">
        <v>498</v>
      </c>
    </row>
    <row r="2321" spans="1:13" s="121" customFormat="1" ht="11.25" customHeight="1">
      <c r="A2321" s="264" t="s">
        <v>6341</v>
      </c>
      <c r="B2321" s="265" t="s">
        <v>6342</v>
      </c>
      <c r="C2321" s="267">
        <v>20.399999999999999</v>
      </c>
      <c r="D2321" s="266" t="s">
        <v>1947</v>
      </c>
      <c r="E2321" s="265" t="s">
        <v>1948</v>
      </c>
      <c r="F2321" s="265" t="s">
        <v>717</v>
      </c>
      <c r="G2321" s="265" t="s">
        <v>2174</v>
      </c>
      <c r="H2321" s="265" t="s">
        <v>715</v>
      </c>
      <c r="I2321" s="265" t="s">
        <v>716</v>
      </c>
      <c r="J2321" s="265" t="s">
        <v>1926</v>
      </c>
      <c r="K2321" s="265" t="s">
        <v>1927</v>
      </c>
      <c r="L2321" s="265"/>
      <c r="M2321" s="265" t="s">
        <v>5176</v>
      </c>
    </row>
    <row r="2322" spans="1:13" s="121" customFormat="1" ht="11.25" customHeight="1">
      <c r="A2322" s="59" t="s">
        <v>5162</v>
      </c>
      <c r="B2322" s="139" t="s">
        <v>5413</v>
      </c>
      <c r="C2322" s="59">
        <v>1.3</v>
      </c>
      <c r="D2322" s="59" t="s">
        <v>296</v>
      </c>
      <c r="E2322" s="139" t="s">
        <v>297</v>
      </c>
      <c r="F2322" s="59" t="s">
        <v>288</v>
      </c>
      <c r="G2322" s="139" t="s">
        <v>1560</v>
      </c>
      <c r="H2322" s="59" t="s">
        <v>4373</v>
      </c>
      <c r="I2322" s="139" t="s">
        <v>4470</v>
      </c>
      <c r="J2322" s="59" t="s">
        <v>1714</v>
      </c>
      <c r="K2322" s="139" t="s">
        <v>4471</v>
      </c>
      <c r="L2322" s="59"/>
      <c r="M2322" s="59"/>
    </row>
    <row r="2323" spans="1:13" s="121" customFormat="1" ht="11.25" customHeight="1">
      <c r="A2323" s="59" t="s">
        <v>6343</v>
      </c>
      <c r="B2323" s="139" t="s">
        <v>6344</v>
      </c>
      <c r="C2323" s="59">
        <v>2.2999999999999998</v>
      </c>
      <c r="D2323" s="59" t="s">
        <v>5162</v>
      </c>
      <c r="E2323" s="139" t="s">
        <v>5163</v>
      </c>
      <c r="F2323" s="59" t="s">
        <v>810</v>
      </c>
      <c r="G2323" s="139" t="s">
        <v>1270</v>
      </c>
      <c r="H2323" s="59" t="s">
        <v>572</v>
      </c>
      <c r="I2323" s="139" t="s">
        <v>5414</v>
      </c>
      <c r="J2323" s="59" t="s">
        <v>574</v>
      </c>
      <c r="K2323" s="139" t="s">
        <v>575</v>
      </c>
      <c r="L2323" s="59"/>
      <c r="M2323" s="59"/>
    </row>
    <row r="2324" spans="1:13" s="121" customFormat="1" ht="11.25" customHeight="1">
      <c r="A2324" s="59" t="s">
        <v>4504</v>
      </c>
      <c r="B2324" s="139" t="s">
        <v>4755</v>
      </c>
      <c r="C2324" s="59">
        <v>5</v>
      </c>
      <c r="D2324" s="59" t="s">
        <v>206</v>
      </c>
      <c r="E2324" s="139" t="s">
        <v>298</v>
      </c>
      <c r="F2324" s="59" t="s">
        <v>409</v>
      </c>
      <c r="G2324" s="139" t="s">
        <v>3348</v>
      </c>
      <c r="H2324" s="59" t="s">
        <v>1005</v>
      </c>
      <c r="I2324" s="139" t="s">
        <v>5603</v>
      </c>
      <c r="J2324" s="59" t="s">
        <v>199</v>
      </c>
      <c r="K2324" s="139" t="s">
        <v>6345</v>
      </c>
      <c r="L2324" s="59"/>
      <c r="M2324" s="59"/>
    </row>
    <row r="2325" spans="1:13" s="121" customFormat="1" ht="11.25" customHeight="1">
      <c r="A2325" s="59" t="s">
        <v>3594</v>
      </c>
      <c r="B2325" s="59" t="s">
        <v>6346</v>
      </c>
      <c r="C2325" s="59"/>
      <c r="D2325" s="59">
        <v>10024</v>
      </c>
      <c r="E2325" s="59"/>
      <c r="F2325" s="59"/>
      <c r="G2325" s="59"/>
      <c r="H2325" s="59"/>
      <c r="I2325" s="59"/>
      <c r="J2325" s="59"/>
      <c r="K2325" s="59"/>
      <c r="L2325" s="59"/>
      <c r="M2325" s="59"/>
    </row>
    <row r="2326" spans="1:13" s="121" customFormat="1" ht="11.25" customHeight="1">
      <c r="A2326" s="59" t="s">
        <v>5093</v>
      </c>
      <c r="B2326" s="139" t="s">
        <v>4640</v>
      </c>
      <c r="C2326" s="59"/>
      <c r="D2326" s="59" t="s">
        <v>4800</v>
      </c>
      <c r="E2326" s="139" t="s">
        <v>6347</v>
      </c>
      <c r="F2326" s="59" t="s">
        <v>503</v>
      </c>
      <c r="G2326" s="139" t="s">
        <v>504</v>
      </c>
      <c r="H2326" s="59" t="s">
        <v>3635</v>
      </c>
      <c r="I2326" s="139" t="s">
        <v>3636</v>
      </c>
      <c r="J2326" s="59"/>
      <c r="K2326" s="139"/>
      <c r="L2326" s="59"/>
      <c r="M2326" s="59"/>
    </row>
    <row r="2327" spans="1:13" s="121" customFormat="1" ht="11.25" customHeight="1">
      <c r="A2327" s="264" t="s">
        <v>6348</v>
      </c>
      <c r="B2327" s="264" t="s">
        <v>6349</v>
      </c>
      <c r="C2327" s="267"/>
      <c r="D2327" s="264" t="s">
        <v>17</v>
      </c>
      <c r="E2327" s="264" t="s">
        <v>275</v>
      </c>
      <c r="F2327" s="269" t="s">
        <v>1947</v>
      </c>
      <c r="G2327" s="264" t="s">
        <v>6350</v>
      </c>
      <c r="H2327" s="264" t="s">
        <v>2170</v>
      </c>
      <c r="I2327" s="264" t="s">
        <v>6023</v>
      </c>
      <c r="J2327" s="264" t="s">
        <v>717</v>
      </c>
      <c r="K2327" s="264" t="s">
        <v>2174</v>
      </c>
      <c r="L2327" s="264"/>
      <c r="M2327" s="267"/>
    </row>
    <row r="2328" spans="1:13" s="121" customFormat="1" ht="11.25" customHeight="1">
      <c r="A2328" s="264" t="s">
        <v>6351</v>
      </c>
      <c r="B2328" s="264" t="s">
        <v>6352</v>
      </c>
      <c r="C2328" s="268"/>
      <c r="D2328" s="264" t="s">
        <v>547</v>
      </c>
      <c r="E2328" s="264" t="s">
        <v>548</v>
      </c>
      <c r="F2328" s="264" t="s">
        <v>1670</v>
      </c>
      <c r="G2328" s="264" t="s">
        <v>5306</v>
      </c>
      <c r="H2328" s="269" t="s">
        <v>6353</v>
      </c>
      <c r="I2328" s="264" t="s">
        <v>6354</v>
      </c>
      <c r="J2328" s="264" t="s">
        <v>629</v>
      </c>
      <c r="K2328" s="264" t="s">
        <v>630</v>
      </c>
      <c r="L2328" s="264"/>
      <c r="M2328" s="264"/>
    </row>
    <row r="2329" spans="1:13" s="121" customFormat="1" ht="11.25" customHeight="1">
      <c r="A2329" s="59" t="s">
        <v>6355</v>
      </c>
      <c r="B2329" s="59" t="s">
        <v>6356</v>
      </c>
      <c r="C2329" s="59"/>
      <c r="D2329" s="59" t="s">
        <v>17</v>
      </c>
      <c r="E2329" s="59" t="s">
        <v>275</v>
      </c>
      <c r="F2329" s="59" t="s">
        <v>483</v>
      </c>
      <c r="G2329" s="59" t="s">
        <v>484</v>
      </c>
      <c r="H2329" s="59" t="s">
        <v>348</v>
      </c>
      <c r="I2329" s="59" t="s">
        <v>1146</v>
      </c>
      <c r="J2329" s="59" t="s">
        <v>352</v>
      </c>
      <c r="K2329" s="59" t="s">
        <v>4828</v>
      </c>
      <c r="L2329" s="59" t="s">
        <v>3981</v>
      </c>
      <c r="M2329" s="59"/>
    </row>
    <row r="2330" spans="1:13" s="121" customFormat="1" ht="11.25" customHeight="1">
      <c r="A2330" s="59" t="s">
        <v>4615</v>
      </c>
      <c r="B2330" s="139" t="s">
        <v>6357</v>
      </c>
      <c r="C2330" s="59"/>
      <c r="D2330" s="59">
        <v>1003</v>
      </c>
      <c r="E2330" s="139"/>
      <c r="F2330" s="59"/>
      <c r="G2330" s="139"/>
      <c r="H2330" s="59"/>
      <c r="I2330" s="139"/>
      <c r="J2330" s="59"/>
      <c r="K2330" s="139"/>
      <c r="L2330" s="59"/>
      <c r="M2330" s="59"/>
    </row>
    <row r="2331" spans="1:13" s="121" customFormat="1" ht="11.25" customHeight="1">
      <c r="A2331" s="59" t="s">
        <v>1232</v>
      </c>
      <c r="B2331" s="139" t="s">
        <v>6358</v>
      </c>
      <c r="C2331" s="59"/>
      <c r="D2331" s="59" t="s">
        <v>1632</v>
      </c>
      <c r="E2331" s="139" t="s">
        <v>1633</v>
      </c>
      <c r="F2331" s="59"/>
      <c r="G2331" s="139"/>
      <c r="H2331" s="59"/>
      <c r="I2331" s="139"/>
      <c r="J2331" s="59"/>
      <c r="K2331" s="139"/>
      <c r="L2331" s="59"/>
      <c r="M2331" s="59"/>
    </row>
    <row r="2332" spans="1:13" s="121" customFormat="1" ht="11.25" customHeight="1">
      <c r="A2332" s="264" t="s">
        <v>6359</v>
      </c>
      <c r="B2332" s="265" t="s">
        <v>6360</v>
      </c>
      <c r="C2332" s="267"/>
      <c r="D2332" s="264" t="s">
        <v>1700</v>
      </c>
      <c r="E2332" s="264" t="s">
        <v>1747</v>
      </c>
      <c r="F2332" s="265" t="s">
        <v>545</v>
      </c>
      <c r="G2332" s="265" t="s">
        <v>546</v>
      </c>
      <c r="H2332" s="265" t="s">
        <v>17</v>
      </c>
      <c r="I2332" s="265" t="s">
        <v>801</v>
      </c>
      <c r="J2332" s="265" t="s">
        <v>288</v>
      </c>
      <c r="K2332" s="265" t="s">
        <v>382</v>
      </c>
      <c r="L2332" s="265"/>
      <c r="M2332" s="265" t="s">
        <v>2905</v>
      </c>
    </row>
    <row r="2333" spans="1:13" s="121" customFormat="1" ht="11.25" customHeight="1">
      <c r="A2333" s="264" t="s">
        <v>6361</v>
      </c>
      <c r="B2333" s="265" t="s">
        <v>6362</v>
      </c>
      <c r="C2333" s="267"/>
      <c r="D2333" s="266" t="s">
        <v>483</v>
      </c>
      <c r="E2333" s="265" t="s">
        <v>484</v>
      </c>
      <c r="F2333" s="265" t="s">
        <v>545</v>
      </c>
      <c r="G2333" s="265" t="s">
        <v>546</v>
      </c>
      <c r="H2333" s="265" t="s">
        <v>17</v>
      </c>
      <c r="I2333" s="265" t="s">
        <v>801</v>
      </c>
      <c r="J2333" s="265" t="s">
        <v>288</v>
      </c>
      <c r="K2333" s="265" t="s">
        <v>382</v>
      </c>
      <c r="L2333" s="265"/>
      <c r="M2333" s="265" t="s">
        <v>2905</v>
      </c>
    </row>
    <row r="2334" spans="1:13" s="121" customFormat="1" ht="11.25" customHeight="1">
      <c r="A2334" s="59" t="s">
        <v>4870</v>
      </c>
      <c r="B2334" s="139" t="s">
        <v>4871</v>
      </c>
      <c r="C2334" s="59"/>
      <c r="D2334" s="59" t="s">
        <v>5655</v>
      </c>
      <c r="E2334" s="139" t="s">
        <v>5656</v>
      </c>
      <c r="F2334" s="59" t="s">
        <v>4620</v>
      </c>
      <c r="G2334" s="139" t="s">
        <v>4621</v>
      </c>
      <c r="H2334" s="59"/>
      <c r="I2334" s="139"/>
      <c r="J2334" s="59"/>
      <c r="K2334" s="139"/>
      <c r="L2334" s="59"/>
      <c r="M2334" s="59"/>
    </row>
    <row r="2335" spans="1:13" s="121" customFormat="1" ht="11.25" customHeight="1">
      <c r="A2335" s="59" t="s">
        <v>6363</v>
      </c>
      <c r="B2335" s="139" t="s">
        <v>6364</v>
      </c>
      <c r="C2335" s="59"/>
      <c r="D2335" s="59" t="s">
        <v>1258</v>
      </c>
      <c r="E2335" s="139" t="s">
        <v>1725</v>
      </c>
      <c r="F2335" s="59" t="s">
        <v>206</v>
      </c>
      <c r="G2335" s="139" t="s">
        <v>407</v>
      </c>
      <c r="H2335" s="59" t="s">
        <v>961</v>
      </c>
      <c r="I2335" s="139" t="s">
        <v>962</v>
      </c>
      <c r="J2335" s="59" t="s">
        <v>756</v>
      </c>
      <c r="K2335" s="139" t="s">
        <v>757</v>
      </c>
      <c r="L2335" s="59" t="s">
        <v>963</v>
      </c>
      <c r="M2335" s="59" t="s">
        <v>2243</v>
      </c>
    </row>
    <row r="2336" spans="1:13" s="121" customFormat="1" ht="11.25" customHeight="1">
      <c r="A2336" s="264" t="s">
        <v>6365</v>
      </c>
      <c r="B2336" s="265" t="s">
        <v>6366</v>
      </c>
      <c r="C2336" s="267">
        <v>12.7</v>
      </c>
      <c r="D2336" s="265" t="s">
        <v>3089</v>
      </c>
      <c r="E2336" s="265" t="s">
        <v>5089</v>
      </c>
      <c r="F2336" s="265" t="s">
        <v>2607</v>
      </c>
      <c r="G2336" s="265" t="s">
        <v>6367</v>
      </c>
      <c r="H2336" s="265" t="s">
        <v>296</v>
      </c>
      <c r="I2336" s="265" t="s">
        <v>669</v>
      </c>
      <c r="J2336" s="265" t="s">
        <v>206</v>
      </c>
      <c r="K2336" s="265" t="s">
        <v>407</v>
      </c>
      <c r="L2336" s="265"/>
      <c r="M2336" s="265" t="s">
        <v>6368</v>
      </c>
    </row>
    <row r="2337" spans="1:13" s="121" customFormat="1" ht="11.25" customHeight="1">
      <c r="A2337" s="59" t="s">
        <v>2633</v>
      </c>
      <c r="B2337" s="139" t="s">
        <v>2634</v>
      </c>
      <c r="C2337" s="59"/>
      <c r="D2337" s="59">
        <v>59</v>
      </c>
      <c r="E2337" s="139"/>
      <c r="F2337" s="59"/>
      <c r="G2337" s="139"/>
      <c r="H2337" s="59"/>
      <c r="I2337" s="139"/>
      <c r="J2337" s="59"/>
      <c r="K2337" s="139"/>
      <c r="L2337" s="59">
        <v>59</v>
      </c>
      <c r="M2337" s="59"/>
    </row>
    <row r="2338" spans="1:13" s="121" customFormat="1" ht="11.25" customHeight="1">
      <c r="A2338" s="59" t="s">
        <v>1868</v>
      </c>
      <c r="B2338" s="59" t="s">
        <v>1944</v>
      </c>
      <c r="C2338" s="59"/>
      <c r="D2338" s="59" t="s">
        <v>369</v>
      </c>
      <c r="E2338" s="59" t="s">
        <v>370</v>
      </c>
      <c r="F2338" s="59" t="s">
        <v>3968</v>
      </c>
      <c r="G2338" s="59" t="s">
        <v>3969</v>
      </c>
      <c r="H2338" s="59"/>
      <c r="I2338" s="59"/>
      <c r="J2338" s="59"/>
      <c r="K2338" s="59"/>
      <c r="L2338" s="59"/>
      <c r="M2338" s="59"/>
    </row>
    <row r="2339" spans="1:13" s="121" customFormat="1" ht="11.25" customHeight="1">
      <c r="A2339" s="59" t="s">
        <v>933</v>
      </c>
      <c r="B2339" s="139" t="s">
        <v>6369</v>
      </c>
      <c r="C2339" s="59"/>
      <c r="D2339" s="59" t="s">
        <v>1663</v>
      </c>
      <c r="E2339" s="139" t="s">
        <v>4711</v>
      </c>
      <c r="F2339" s="59"/>
      <c r="G2339" s="139"/>
      <c r="H2339" s="59"/>
      <c r="I2339" s="139"/>
      <c r="J2339" s="59"/>
      <c r="K2339" s="139"/>
      <c r="L2339" s="59"/>
      <c r="M2339" s="59"/>
    </row>
    <row r="2340" spans="1:13" s="121" customFormat="1" ht="11.25" customHeight="1">
      <c r="A2340" s="59" t="s">
        <v>6370</v>
      </c>
      <c r="B2340" s="139" t="s">
        <v>6371</v>
      </c>
      <c r="C2340" s="59">
        <v>4.26</v>
      </c>
      <c r="D2340" s="59" t="s">
        <v>206</v>
      </c>
      <c r="E2340" s="139" t="s">
        <v>407</v>
      </c>
      <c r="F2340" s="59" t="s">
        <v>680</v>
      </c>
      <c r="G2340" s="139" t="s">
        <v>681</v>
      </c>
      <c r="H2340" s="59" t="s">
        <v>3108</v>
      </c>
      <c r="I2340" s="139" t="s">
        <v>6372</v>
      </c>
      <c r="J2340" s="59"/>
      <c r="K2340" s="139"/>
      <c r="L2340" s="59"/>
      <c r="M2340" s="59"/>
    </row>
    <row r="2341" spans="1:13" s="121" customFormat="1" ht="11.25" customHeight="1">
      <c r="A2341" s="59" t="s">
        <v>4373</v>
      </c>
      <c r="B2341" s="139" t="s">
        <v>4470</v>
      </c>
      <c r="C2341" s="59">
        <v>0</v>
      </c>
      <c r="D2341" s="59" t="s">
        <v>708</v>
      </c>
      <c r="E2341" s="139" t="s">
        <v>6373</v>
      </c>
      <c r="F2341" s="59" t="s">
        <v>518</v>
      </c>
      <c r="G2341" s="139" t="s">
        <v>519</v>
      </c>
      <c r="H2341" s="59"/>
      <c r="I2341" s="139"/>
      <c r="J2341" s="59"/>
      <c r="K2341" s="139"/>
      <c r="L2341" s="59"/>
      <c r="M2341" s="59"/>
    </row>
    <row r="2342" spans="1:13" s="121" customFormat="1" ht="11.25" customHeight="1">
      <c r="A2342" s="264" t="s">
        <v>6374</v>
      </c>
      <c r="B2342" s="265" t="s">
        <v>6375</v>
      </c>
      <c r="C2342" s="267">
        <v>12.9</v>
      </c>
      <c r="D2342" s="265" t="s">
        <v>3089</v>
      </c>
      <c r="E2342" s="265" t="s">
        <v>3090</v>
      </c>
      <c r="F2342" s="265" t="s">
        <v>2607</v>
      </c>
      <c r="G2342" s="265" t="s">
        <v>6376</v>
      </c>
      <c r="H2342" s="265" t="s">
        <v>296</v>
      </c>
      <c r="I2342" s="265" t="s">
        <v>669</v>
      </c>
      <c r="J2342" s="265" t="s">
        <v>206</v>
      </c>
      <c r="K2342" s="265" t="s">
        <v>407</v>
      </c>
      <c r="L2342" s="265"/>
      <c r="M2342" s="265" t="s">
        <v>6377</v>
      </c>
    </row>
    <row r="2343" spans="1:13" s="121" customFormat="1" ht="11.25" customHeight="1">
      <c r="A2343" s="59" t="s">
        <v>6378</v>
      </c>
      <c r="B2343" s="139" t="s">
        <v>6379</v>
      </c>
      <c r="C2343" s="59"/>
      <c r="D2343" s="59" t="s">
        <v>483</v>
      </c>
      <c r="E2343" s="139" t="s">
        <v>2350</v>
      </c>
      <c r="F2343" s="59" t="s">
        <v>397</v>
      </c>
      <c r="G2343" s="139" t="s">
        <v>549</v>
      </c>
      <c r="H2343" s="59" t="s">
        <v>4373</v>
      </c>
      <c r="I2343" s="139" t="s">
        <v>4374</v>
      </c>
      <c r="J2343" s="59" t="s">
        <v>790</v>
      </c>
      <c r="K2343" s="139" t="s">
        <v>1955</v>
      </c>
      <c r="L2343" s="59"/>
      <c r="M2343" s="59" t="s">
        <v>1999</v>
      </c>
    </row>
    <row r="2344" spans="1:13" s="121" customFormat="1" ht="11.25" customHeight="1">
      <c r="A2344" s="59" t="s">
        <v>6380</v>
      </c>
      <c r="B2344" s="139" t="s">
        <v>6381</v>
      </c>
      <c r="C2344" s="59">
        <v>0.8</v>
      </c>
      <c r="D2344" s="59" t="s">
        <v>483</v>
      </c>
      <c r="E2344" s="139" t="s">
        <v>484</v>
      </c>
      <c r="F2344" s="59" t="s">
        <v>675</v>
      </c>
      <c r="G2344" s="139" t="s">
        <v>676</v>
      </c>
      <c r="H2344" s="59" t="s">
        <v>721</v>
      </c>
      <c r="I2344" s="139" t="s">
        <v>6382</v>
      </c>
      <c r="J2344" s="59" t="s">
        <v>564</v>
      </c>
      <c r="K2344" s="139" t="s">
        <v>2385</v>
      </c>
      <c r="L2344" s="59"/>
      <c r="M2344" s="59"/>
    </row>
    <row r="2345" spans="1:13" s="121" customFormat="1" ht="11.25" customHeight="1">
      <c r="A2345" s="264" t="s">
        <v>6383</v>
      </c>
      <c r="B2345" s="265" t="s">
        <v>6384</v>
      </c>
      <c r="C2345" s="267"/>
      <c r="D2345" s="264" t="s">
        <v>1192</v>
      </c>
      <c r="E2345" s="264" t="s">
        <v>1193</v>
      </c>
      <c r="F2345" s="265" t="s">
        <v>378</v>
      </c>
      <c r="G2345" s="265" t="s">
        <v>379</v>
      </c>
      <c r="H2345" s="265" t="s">
        <v>547</v>
      </c>
      <c r="I2345" s="265" t="s">
        <v>5151</v>
      </c>
      <c r="J2345" s="265" t="s">
        <v>397</v>
      </c>
      <c r="K2345" s="265" t="s">
        <v>398</v>
      </c>
      <c r="L2345" s="265"/>
      <c r="M2345" s="265" t="s">
        <v>538</v>
      </c>
    </row>
    <row r="2346" spans="1:13" s="121" customFormat="1" ht="11.25" customHeight="1">
      <c r="A2346" s="138" t="s">
        <v>1599</v>
      </c>
      <c r="B2346" s="138" t="s">
        <v>1600</v>
      </c>
      <c r="C2346" s="142"/>
      <c r="D2346" s="138" t="s">
        <v>443</v>
      </c>
      <c r="E2346" s="138" t="s">
        <v>634</v>
      </c>
      <c r="F2346" s="138" t="s">
        <v>467</v>
      </c>
      <c r="G2346" s="138" t="s">
        <v>6385</v>
      </c>
      <c r="H2346" s="138" t="s">
        <v>3029</v>
      </c>
      <c r="I2346" s="138" t="s">
        <v>3030</v>
      </c>
      <c r="J2346" s="138" t="s">
        <v>4878</v>
      </c>
      <c r="K2346" s="138" t="s">
        <v>4879</v>
      </c>
      <c r="L2346" s="138"/>
      <c r="M2346" s="54"/>
    </row>
    <row r="2347" spans="1:13" s="121" customFormat="1" ht="11.25" customHeight="1">
      <c r="A2347" s="59" t="s">
        <v>2460</v>
      </c>
      <c r="B2347" s="59" t="s">
        <v>2461</v>
      </c>
      <c r="C2347" s="59"/>
      <c r="D2347" s="59" t="s">
        <v>1218</v>
      </c>
      <c r="E2347" s="59" t="s">
        <v>1219</v>
      </c>
      <c r="F2347" s="59" t="s">
        <v>448</v>
      </c>
      <c r="G2347" s="59" t="s">
        <v>449</v>
      </c>
      <c r="H2347" s="59" t="s">
        <v>1319</v>
      </c>
      <c r="I2347" s="59" t="s">
        <v>3622</v>
      </c>
      <c r="J2347" s="59"/>
      <c r="K2347" s="59"/>
      <c r="L2347" s="59"/>
      <c r="M2347" s="54"/>
    </row>
    <row r="2348" spans="1:13" s="121" customFormat="1" ht="11.25" customHeight="1"/>
    <row r="2349" spans="1:13" s="121" customFormat="1" ht="11.25" customHeight="1"/>
    <row r="2350" spans="1:13" s="121" customFormat="1" ht="11.25" customHeight="1"/>
    <row r="2351" spans="1:13" s="121" customFormat="1" ht="11.25" customHeight="1"/>
    <row r="2352" spans="1:13" s="121" customFormat="1" ht="11.25" customHeight="1"/>
    <row r="2353" s="121" customFormat="1" ht="11.25" customHeight="1"/>
    <row r="2354" s="121" customFormat="1" ht="11.25" customHeight="1"/>
    <row r="2355" s="121" customFormat="1" ht="11.25" customHeight="1"/>
    <row r="2356" s="121" customFormat="1" ht="11.25" customHeight="1"/>
    <row r="2357" s="121" customFormat="1" ht="11.25" customHeight="1"/>
    <row r="2358" s="121" customFormat="1" ht="11.25" customHeight="1"/>
    <row r="2359" s="121" customFormat="1" ht="11.25" customHeight="1"/>
    <row r="2360" s="121" customFormat="1" ht="11.25" customHeight="1"/>
    <row r="2361" s="121" customFormat="1" ht="11.25" customHeight="1"/>
    <row r="2362" s="121" customFormat="1" ht="11.25" customHeight="1"/>
    <row r="2363" s="121" customFormat="1" ht="11.25" customHeight="1"/>
    <row r="2364" s="121" customFormat="1" ht="11.25" customHeight="1"/>
    <row r="2365" s="121" customFormat="1" ht="11.25" customHeight="1"/>
    <row r="2366" s="121" customFormat="1" ht="11.25" customHeight="1"/>
    <row r="2367" s="121" customFormat="1" ht="11.25" customHeight="1"/>
    <row r="2368" s="121" customFormat="1" ht="11.25" customHeight="1"/>
    <row r="2369" s="121" customFormat="1" ht="11.25" customHeight="1"/>
    <row r="2370" s="121" customFormat="1" ht="11.25" customHeight="1"/>
    <row r="2371" s="121" customFormat="1" ht="11.25" customHeight="1"/>
    <row r="2372" s="121" customFormat="1" ht="11.25" customHeight="1"/>
    <row r="2373" s="121" customFormat="1" ht="11.25" customHeight="1"/>
    <row r="2374" s="121" customFormat="1" ht="11.25" customHeight="1"/>
    <row r="2375" s="121" customFormat="1" ht="11.25" customHeight="1"/>
    <row r="2376" s="121" customFormat="1" ht="11.25" customHeight="1"/>
    <row r="2377" s="121" customFormat="1" ht="11.25" customHeight="1"/>
    <row r="2378" s="121" customFormat="1" ht="11.25" customHeight="1"/>
    <row r="2379" s="121" customFormat="1" ht="11.25" customHeight="1"/>
    <row r="2380" s="121" customFormat="1" ht="11.25" customHeight="1"/>
    <row r="2381" s="121" customFormat="1" ht="11.25" customHeight="1"/>
    <row r="2382" s="121" customFormat="1" ht="11.25" customHeight="1"/>
    <row r="2383" s="121" customFormat="1" ht="11.25" customHeight="1"/>
    <row r="2384" s="121" customFormat="1" ht="11.25" customHeight="1"/>
    <row r="2385" s="121" customFormat="1" ht="11.25" customHeight="1"/>
    <row r="2386" s="121" customFormat="1" ht="11.25" customHeight="1"/>
    <row r="2387" s="121" customFormat="1" ht="11.25" customHeight="1"/>
    <row r="2388" s="121" customFormat="1" ht="11.25" customHeight="1"/>
    <row r="2389" s="121" customFormat="1" ht="11.25" customHeight="1"/>
    <row r="2390" s="121" customFormat="1" ht="11.25" customHeight="1"/>
    <row r="2391" s="121" customFormat="1" ht="11.25" customHeight="1"/>
    <row r="2392" s="121" customFormat="1" ht="11.25" customHeight="1"/>
    <row r="2393" s="121" customFormat="1" ht="11.25" customHeight="1"/>
    <row r="2394" s="121" customFormat="1" ht="11.25" customHeight="1"/>
    <row r="2395" s="121" customFormat="1" ht="11.25" customHeight="1"/>
    <row r="2396" s="121" customFormat="1" ht="11.25" customHeight="1"/>
    <row r="2397" s="121" customFormat="1" ht="11.25" customHeight="1"/>
    <row r="2398" s="121" customFormat="1" ht="11.25" customHeight="1"/>
    <row r="2399" s="121" customFormat="1" ht="11.25" customHeight="1"/>
    <row r="2400" s="121" customFormat="1" ht="11.25" customHeight="1"/>
    <row r="2401" s="121" customFormat="1" ht="11.25" customHeight="1"/>
    <row r="2402" s="121" customFormat="1" ht="11.25" customHeight="1"/>
    <row r="2403" s="121" customFormat="1" ht="11.25" customHeight="1"/>
    <row r="2404" s="121" customFormat="1" ht="11.25" customHeight="1"/>
    <row r="2405" s="121" customFormat="1" ht="11.25" customHeight="1"/>
    <row r="2406" s="121" customFormat="1" ht="11.25" customHeight="1"/>
    <row r="2407" s="121" customFormat="1" ht="11.25" customHeight="1"/>
    <row r="2408" s="121" customFormat="1" ht="11.25" customHeight="1"/>
    <row r="2409" s="121" customFormat="1" ht="11.25" customHeight="1"/>
    <row r="2410" s="121" customFormat="1" ht="11.25" customHeight="1"/>
    <row r="2411" s="121" customFormat="1" ht="11.25" customHeight="1"/>
    <row r="2412" s="121" customFormat="1" ht="11.25" customHeight="1"/>
    <row r="2413" s="121" customFormat="1" ht="11.25" customHeight="1"/>
    <row r="2414" s="121" customFormat="1" ht="11.25" customHeight="1"/>
    <row r="2415" s="121" customFormat="1" ht="11.25" customHeight="1"/>
    <row r="2416" s="121" customFormat="1" ht="11.25" customHeight="1"/>
    <row r="2417" s="121" customFormat="1" ht="11.25" customHeight="1"/>
    <row r="2418" s="121" customFormat="1" ht="11.25" customHeight="1"/>
    <row r="2419" s="121" customFormat="1" ht="11.25" customHeight="1"/>
    <row r="2420" s="121" customFormat="1" ht="11.25" customHeight="1"/>
    <row r="2421" s="121" customFormat="1" ht="11.25" customHeight="1"/>
    <row r="2422" s="121" customFormat="1" ht="11.25" customHeight="1"/>
    <row r="2423" s="121" customFormat="1" ht="11.25" customHeight="1"/>
    <row r="2424" s="121" customFormat="1" ht="11.25" customHeight="1"/>
    <row r="2425" s="121" customFormat="1" ht="11.25" customHeight="1"/>
    <row r="2426" s="121" customFormat="1" ht="11.25" customHeight="1"/>
    <row r="2427" s="121" customFormat="1" ht="11.25" customHeight="1"/>
    <row r="2428" s="121" customFormat="1" ht="11.25" customHeight="1"/>
    <row r="2429" s="121" customFormat="1" ht="11.25" customHeight="1"/>
    <row r="2430" s="121" customFormat="1" ht="11.25" customHeight="1"/>
    <row r="2431" s="121" customFormat="1" ht="11.25" customHeight="1"/>
    <row r="2432" s="121" customFormat="1" ht="11.25" customHeight="1"/>
    <row r="2433" s="121" customFormat="1" ht="11.25" customHeight="1"/>
    <row r="2434" s="121" customFormat="1" ht="11.25" customHeight="1"/>
    <row r="2435" s="121" customFormat="1" ht="11.25" customHeight="1"/>
    <row r="2436" s="121" customFormat="1" ht="11.25" customHeight="1"/>
    <row r="2437" s="121" customFormat="1" ht="11.25" customHeight="1"/>
    <row r="2438" s="121" customFormat="1" ht="11.25" customHeight="1"/>
    <row r="2439" s="121" customFormat="1" ht="11.25" customHeight="1"/>
    <row r="2440" s="121" customFormat="1" ht="11.25" customHeight="1"/>
    <row r="2441" s="121" customFormat="1" ht="11.25" customHeight="1"/>
    <row r="2442" s="121" customFormat="1" ht="11.25" customHeight="1"/>
    <row r="2443" s="121" customFormat="1" ht="11.25" customHeight="1"/>
    <row r="2444" s="121" customFormat="1" ht="11.25" customHeight="1"/>
    <row r="2445" s="121" customFormat="1" ht="11.25" customHeight="1"/>
    <row r="2446" s="121" customFormat="1" ht="11.25" customHeight="1"/>
    <row r="2447" s="121" customFormat="1" ht="11.25" customHeight="1"/>
    <row r="2448" s="121" customFormat="1" ht="11.25" customHeight="1"/>
    <row r="2449" s="121" customFormat="1" ht="11.25" customHeight="1"/>
    <row r="2450" s="121" customFormat="1" ht="11.25" customHeight="1"/>
    <row r="2451" s="121" customFormat="1" ht="11.25" customHeight="1"/>
    <row r="2452" s="121" customFormat="1" ht="11.25" customHeight="1"/>
    <row r="2453" s="121" customFormat="1" ht="11.25" customHeight="1"/>
    <row r="2454" s="121" customFormat="1" ht="11.25" customHeight="1"/>
    <row r="2455" s="121" customFormat="1" ht="11.25" customHeight="1"/>
    <row r="2456" s="121" customFormat="1" ht="11.25" customHeight="1"/>
    <row r="2457" s="121" customFormat="1" ht="11.25" customHeight="1"/>
    <row r="2458" s="121" customFormat="1" ht="11.25" customHeight="1"/>
    <row r="2459" s="121" customFormat="1" ht="11.25" customHeight="1"/>
    <row r="2460" s="121" customFormat="1" ht="11.25" customHeight="1"/>
    <row r="2461" s="121" customFormat="1" ht="11.25" customHeight="1"/>
    <row r="2462" s="121" customFormat="1" ht="11.25" customHeight="1"/>
    <row r="2463" s="121" customFormat="1" ht="11.25" customHeight="1"/>
    <row r="2464" s="121" customFormat="1" ht="11.25" customHeight="1"/>
    <row r="2465" s="121" customFormat="1" ht="11.25" customHeight="1"/>
    <row r="2466" s="121" customFormat="1" ht="11.25" customHeight="1"/>
    <row r="2467" s="121" customFormat="1" ht="11.25" customHeight="1"/>
    <row r="2468" s="121" customFormat="1" ht="11.25" customHeight="1"/>
    <row r="2469" s="121" customFormat="1" ht="11.25" customHeight="1"/>
    <row r="2470" s="121" customFormat="1" ht="11.25" customHeight="1"/>
    <row r="2471" s="121" customFormat="1" ht="11.25" customHeight="1"/>
    <row r="2472" s="121" customFormat="1" ht="11.25" customHeight="1"/>
    <row r="2473" s="121" customFormat="1" ht="11.25" customHeight="1"/>
    <row r="2474" s="121" customFormat="1" ht="11.25" customHeight="1"/>
    <row r="2475" s="121" customFormat="1" ht="11.25" customHeight="1"/>
    <row r="2476" s="121" customFormat="1" ht="11.25" customHeight="1"/>
    <row r="2477" s="121" customFormat="1" ht="11.25" customHeight="1"/>
    <row r="2478" s="121" customFormat="1" ht="11.25" customHeight="1"/>
    <row r="2479" s="121" customFormat="1" ht="11.25" customHeight="1"/>
    <row r="2480" s="121" customFormat="1" ht="11.25" customHeight="1"/>
    <row r="2481" s="121" customFormat="1" ht="11.25" customHeight="1"/>
    <row r="2482" s="121" customFormat="1" ht="11.25" customHeight="1"/>
    <row r="2483" s="121" customFormat="1" ht="11.25" customHeight="1"/>
    <row r="2484" s="121" customFormat="1" ht="11.25" customHeight="1"/>
    <row r="2485" s="121" customFormat="1" ht="11.25" customHeight="1"/>
    <row r="2486" s="121" customFormat="1" ht="11.25" customHeight="1"/>
    <row r="2487" s="121" customFormat="1" ht="11.25" customHeight="1"/>
    <row r="2488" s="121" customFormat="1" ht="11.25" customHeight="1"/>
    <row r="2489" s="121" customFormat="1" ht="11.25" customHeight="1"/>
    <row r="2490" s="121" customFormat="1" ht="11.25" customHeight="1"/>
    <row r="2491" s="121" customFormat="1" ht="11.25" customHeight="1"/>
    <row r="2492" s="121" customFormat="1" ht="11.25" customHeight="1"/>
    <row r="2493" s="121" customFormat="1" ht="11.25" customHeight="1"/>
    <row r="2494" s="121" customFormat="1" ht="11.25" customHeight="1"/>
    <row r="2495" s="121" customFormat="1" ht="11.25" customHeight="1"/>
    <row r="2496" s="121" customFormat="1" ht="11.25" customHeight="1"/>
    <row r="2497" s="121" customFormat="1" ht="11.25" customHeight="1"/>
    <row r="2498" s="121" customFormat="1" ht="11.25" customHeight="1"/>
    <row r="2499" s="121" customFormat="1" ht="11.25" customHeight="1"/>
    <row r="2500" s="121" customFormat="1" ht="11.25" customHeight="1"/>
    <row r="2501" s="121" customFormat="1" ht="11.25" customHeight="1"/>
    <row r="2502" s="121" customFormat="1" ht="11.25" customHeight="1"/>
    <row r="2503" s="121" customFormat="1" ht="11.25" customHeight="1"/>
    <row r="2504" s="121" customFormat="1" ht="11.25" customHeight="1"/>
    <row r="2505" s="121" customFormat="1" ht="11.25" customHeight="1"/>
    <row r="2506" s="121" customFormat="1" ht="11.25" customHeight="1"/>
    <row r="2507" s="121" customFormat="1" ht="11.25" customHeight="1"/>
    <row r="2508" s="121" customFormat="1" ht="11.25" customHeight="1"/>
    <row r="2509" s="121" customFormat="1" ht="11.25" customHeight="1"/>
    <row r="2510" s="121" customFormat="1" ht="11.25" customHeight="1"/>
    <row r="2511" s="121" customFormat="1" ht="11.25" customHeight="1"/>
    <row r="2512" s="121" customFormat="1" ht="11.25" customHeight="1"/>
    <row r="2513" s="121" customFormat="1" ht="11.25" customHeight="1"/>
    <row r="2514" s="121" customFormat="1" ht="11.25" customHeight="1"/>
    <row r="2515" s="121" customFormat="1" ht="11.25" customHeight="1"/>
    <row r="2516" s="121" customFormat="1" ht="11.25" customHeight="1"/>
    <row r="2517" s="121" customFormat="1" ht="11.25" customHeight="1"/>
    <row r="2518" s="121" customFormat="1" ht="11.25" customHeight="1"/>
    <row r="2519" s="121" customFormat="1" ht="11.25" customHeight="1"/>
    <row r="2520" s="121" customFormat="1" ht="11.25" customHeight="1"/>
    <row r="2521" s="121" customFormat="1" ht="11.25" customHeight="1"/>
    <row r="2522" s="121" customFormat="1" ht="11.25" customHeight="1"/>
    <row r="2523" s="121" customFormat="1" ht="11.25" customHeight="1"/>
    <row r="2524" s="121" customFormat="1" ht="11.25" customHeight="1"/>
    <row r="2525" s="121" customFormat="1" ht="11.25" customHeight="1"/>
    <row r="2526" s="121" customFormat="1" ht="11.25" customHeight="1"/>
    <row r="2527" s="121" customFormat="1" ht="11.25" customHeight="1"/>
    <row r="2528" s="121" customFormat="1" ht="11.25" customHeight="1"/>
    <row r="2529" s="121" customFormat="1" ht="11.25" customHeight="1"/>
    <row r="2530" s="121" customFormat="1" ht="11.25" customHeight="1"/>
    <row r="2531" s="121" customFormat="1" ht="11.25" customHeight="1"/>
    <row r="2532" s="121" customFormat="1" ht="11.25" customHeight="1"/>
    <row r="2533" s="121" customFormat="1" ht="11.25" customHeight="1"/>
    <row r="2534" s="121" customFormat="1" ht="11.25" customHeight="1"/>
    <row r="2535" s="121" customFormat="1" ht="11.25" customHeight="1"/>
    <row r="2536" s="121" customFormat="1" ht="11.25" customHeight="1"/>
    <row r="2537" s="121" customFormat="1" ht="11.25" customHeight="1"/>
    <row r="2538" s="121" customFormat="1" ht="11.25" customHeight="1"/>
    <row r="2539" s="121" customFormat="1" ht="11.25" customHeight="1"/>
    <row r="2540" s="121" customFormat="1" ht="11.25" customHeight="1"/>
    <row r="2541" s="121" customFormat="1" ht="11.25" customHeight="1"/>
    <row r="2542" s="121" customFormat="1" ht="11.25" customHeight="1"/>
    <row r="2543" s="121" customFormat="1" ht="11.25" customHeight="1"/>
    <row r="2544" s="121" customFormat="1" ht="11.25" customHeight="1"/>
    <row r="2545" s="121" customFormat="1" ht="11.25" customHeight="1"/>
    <row r="2546" s="121" customFormat="1" ht="11.25" customHeight="1"/>
    <row r="2547" s="121" customFormat="1" ht="11.25" customHeight="1"/>
    <row r="2548" s="121" customFormat="1" ht="11.25" customHeight="1"/>
    <row r="2549" s="121" customFormat="1" ht="11.25" customHeight="1"/>
    <row r="2550" s="121" customFormat="1" ht="11.25" customHeight="1"/>
    <row r="2551" s="121" customFormat="1" ht="11.25" customHeight="1"/>
    <row r="2552" s="121" customFormat="1" ht="11.25" customHeight="1"/>
    <row r="2553" s="121" customFormat="1" ht="11.25" customHeight="1"/>
    <row r="2554" s="121" customFormat="1" ht="11.25" customHeight="1"/>
    <row r="2555" s="121" customFormat="1" ht="11.25" customHeight="1"/>
    <row r="2556" s="121" customFormat="1" ht="11.25" customHeight="1"/>
    <row r="2557" s="121" customFormat="1" ht="11.25" customHeight="1"/>
    <row r="2558" s="121" customFormat="1" ht="11.25" customHeight="1"/>
    <row r="2559" s="121" customFormat="1" ht="11.25" customHeight="1"/>
    <row r="2560" s="121" customFormat="1" ht="11.25" customHeight="1"/>
    <row r="2561" s="121" customFormat="1" ht="11.25" customHeight="1"/>
    <row r="2562" s="121" customFormat="1" ht="11.25" customHeight="1"/>
    <row r="2563" s="121" customFormat="1" ht="11.25" customHeight="1"/>
    <row r="2564" s="121" customFormat="1" ht="11.25" customHeight="1"/>
    <row r="2565" s="121" customFormat="1" ht="11.25" customHeight="1"/>
    <row r="2566" s="121" customFormat="1" ht="11.25" customHeight="1"/>
    <row r="2567" s="121" customFormat="1" ht="11.25" customHeight="1"/>
    <row r="2568" s="121" customFormat="1" ht="11.25" customHeight="1"/>
    <row r="2569" s="121" customFormat="1" ht="11.25" customHeight="1"/>
    <row r="2570" s="121" customFormat="1" ht="11.25" customHeight="1"/>
    <row r="2571" s="121" customFormat="1" ht="11.25" customHeight="1"/>
    <row r="2572" s="121" customFormat="1" ht="11.25" customHeight="1"/>
    <row r="2573" s="121" customFormat="1" ht="11.25" customHeight="1"/>
    <row r="2574" s="121" customFormat="1" ht="11.25" customHeight="1"/>
    <row r="2575" s="121" customFormat="1" ht="11.25" customHeight="1"/>
    <row r="2576" s="121" customFormat="1" ht="11.25" customHeight="1"/>
    <row r="2577" s="121" customFormat="1" ht="11.25" customHeight="1"/>
    <row r="2578" s="121" customFormat="1" ht="11.25" customHeight="1"/>
    <row r="2579" s="121" customFormat="1" ht="11.25" customHeight="1"/>
    <row r="2580" s="121" customFormat="1" ht="11.25" customHeight="1"/>
    <row r="2581" s="121" customFormat="1" ht="11.25" customHeight="1"/>
    <row r="2582" s="121" customFormat="1" ht="11.25" customHeight="1"/>
    <row r="2583" s="121" customFormat="1" ht="11.25" customHeight="1"/>
    <row r="2584" s="121" customFormat="1" ht="11.25" customHeight="1"/>
    <row r="2585" s="121" customFormat="1" ht="11.25" customHeight="1"/>
    <row r="2586" s="121" customFormat="1" ht="11.25" customHeight="1"/>
    <row r="2587" s="121" customFormat="1" ht="11.25" customHeight="1"/>
    <row r="2588" s="121" customFormat="1" ht="11.25" customHeight="1"/>
    <row r="2589" s="121" customFormat="1" ht="11.25" customHeight="1"/>
    <row r="2590" s="121" customFormat="1" ht="11.25" customHeight="1"/>
    <row r="2591" s="121" customFormat="1" ht="11.25" customHeight="1"/>
    <row r="2592" s="121" customFormat="1" ht="11.25" customHeight="1"/>
    <row r="2593" s="121" customFormat="1" ht="11.25" customHeight="1"/>
    <row r="2594" s="121" customFormat="1" ht="11.25" customHeight="1"/>
    <row r="2595" s="121" customFormat="1" ht="11.25" customHeight="1"/>
    <row r="2596" s="121" customFormat="1" ht="11.25" customHeight="1"/>
    <row r="2597" s="121" customFormat="1" ht="11.25" customHeight="1"/>
    <row r="2598" s="121" customFormat="1" ht="11.25" customHeight="1"/>
    <row r="2599" s="121" customFormat="1" ht="11.25" customHeight="1"/>
    <row r="2600" s="121" customFormat="1" ht="11.25" customHeight="1"/>
    <row r="2601" s="121" customFormat="1" ht="11.25" customHeight="1"/>
    <row r="2602" s="121" customFormat="1" ht="11.25" customHeight="1"/>
    <row r="2603" s="121" customFormat="1" ht="11.25" customHeight="1"/>
    <row r="2604" s="121" customFormat="1" ht="11.25" customHeight="1"/>
    <row r="2605" s="121" customFormat="1" ht="11.25" customHeight="1"/>
    <row r="2606" s="121" customFormat="1" ht="11.25" customHeight="1"/>
    <row r="2607" s="121" customFormat="1" ht="11.25" customHeight="1"/>
    <row r="2608" s="121" customFormat="1" ht="11.25" customHeight="1"/>
    <row r="2609" s="121" customFormat="1" ht="11.25" customHeight="1"/>
    <row r="2610" s="121" customFormat="1" ht="11.25" customHeight="1"/>
    <row r="2611" s="121" customFormat="1" ht="11.25" customHeight="1"/>
    <row r="2612" s="121" customFormat="1" ht="11.25" customHeight="1"/>
    <row r="2613" s="121" customFormat="1" ht="11.25" customHeight="1"/>
    <row r="2614" s="121" customFormat="1" ht="11.25" customHeight="1"/>
    <row r="2615" s="121" customFormat="1" ht="11.25" customHeight="1"/>
    <row r="2616" s="121" customFormat="1" ht="11.25" customHeight="1"/>
    <row r="2617" s="121" customFormat="1" ht="11.25" customHeight="1"/>
    <row r="2618" s="121" customFormat="1" ht="11.25" customHeight="1"/>
    <row r="2619" s="121" customFormat="1" ht="11.25" customHeight="1"/>
    <row r="2620" s="121" customFormat="1" ht="11.25" customHeight="1"/>
    <row r="2621" s="121" customFormat="1" ht="11.25" customHeight="1"/>
    <row r="2622" s="121" customFormat="1" ht="11.25" customHeight="1"/>
    <row r="2623" s="121" customFormat="1" ht="11.25" customHeight="1"/>
    <row r="2624" s="121" customFormat="1" ht="11.25" customHeight="1"/>
    <row r="2625" s="121" customFormat="1" ht="11.25" customHeight="1"/>
    <row r="2626" s="121" customFormat="1" ht="11.25" customHeight="1"/>
    <row r="2627" s="121" customFormat="1" ht="11.25" customHeight="1"/>
    <row r="2628" s="121" customFormat="1" ht="11.25" customHeight="1"/>
    <row r="2629" s="121" customFormat="1" ht="11.25" customHeight="1"/>
    <row r="2630" s="121" customFormat="1" ht="11.25" customHeight="1"/>
    <row r="2631" s="121" customFormat="1" ht="11.25" customHeight="1"/>
    <row r="2632" s="121" customFormat="1" ht="11.25" customHeight="1"/>
    <row r="2633" s="121" customFormat="1" ht="11.25" customHeight="1"/>
    <row r="2634" s="121" customFormat="1" ht="11.25" customHeight="1"/>
    <row r="2635" s="121" customFormat="1" ht="11.25" customHeight="1"/>
    <row r="2636" s="121" customFormat="1" ht="11.25" customHeight="1"/>
    <row r="2637" s="121" customFormat="1" ht="11.25" customHeight="1"/>
    <row r="2638" s="121" customFormat="1" ht="11.25" customHeight="1"/>
    <row r="2639" s="121" customFormat="1" ht="11.25" customHeight="1"/>
    <row r="2640" s="121" customFormat="1" ht="11.25" customHeight="1"/>
    <row r="2641" s="121" customFormat="1" ht="11.25" customHeight="1"/>
    <row r="2642" s="121" customFormat="1" ht="11.25" customHeight="1"/>
    <row r="2643" s="121" customFormat="1" ht="11.25" customHeight="1"/>
    <row r="2644" s="121" customFormat="1" ht="11.25" customHeight="1"/>
    <row r="2645" s="121" customFormat="1" ht="11.25" customHeight="1"/>
    <row r="2646" s="121" customFormat="1" ht="11.25" customHeight="1"/>
    <row r="2647" s="121" customFormat="1" ht="11.25" customHeight="1"/>
    <row r="2648" s="121" customFormat="1" ht="11.25" customHeight="1"/>
    <row r="2649" s="121" customFormat="1" ht="11.25" customHeight="1"/>
    <row r="2650" s="121" customFormat="1" ht="11.25" customHeight="1"/>
    <row r="2651" s="121" customFormat="1" ht="11.25" customHeight="1"/>
    <row r="2652" s="121" customFormat="1" ht="11.25" customHeight="1"/>
    <row r="2653" s="121" customFormat="1" ht="11.25" customHeight="1"/>
    <row r="2654" s="121" customFormat="1" ht="11.25" customHeight="1"/>
    <row r="2655" s="121" customFormat="1" ht="11.25" customHeight="1"/>
    <row r="2656" s="121" customFormat="1" ht="11.25" customHeight="1"/>
    <row r="2657" s="121" customFormat="1" ht="11.25" customHeight="1"/>
    <row r="2658" s="121" customFormat="1" ht="11.25" customHeight="1"/>
    <row r="2659" s="121" customFormat="1" ht="11.25" customHeight="1"/>
    <row r="2660" s="121" customFormat="1" ht="11.25" customHeight="1"/>
    <row r="2661" s="121" customFormat="1" ht="11.25" customHeight="1"/>
    <row r="2662" s="121" customFormat="1" ht="11.25" customHeight="1"/>
    <row r="2663" s="121" customFormat="1" ht="11.25" customHeight="1"/>
    <row r="2664" s="121" customFormat="1" ht="11.25" customHeight="1"/>
    <row r="2665" s="121" customFormat="1" ht="11.25" customHeight="1"/>
    <row r="2666" s="121" customFormat="1" ht="11.25" customHeight="1"/>
    <row r="2667" s="121" customFormat="1" ht="11.25" customHeight="1"/>
    <row r="2668" s="121" customFormat="1" ht="11.25" customHeight="1"/>
    <row r="2669" s="121" customFormat="1" ht="11.25" customHeight="1"/>
    <row r="2670" s="121" customFormat="1" ht="11.25" customHeight="1"/>
    <row r="2671" s="121" customFormat="1" ht="11.25" customHeight="1"/>
    <row r="2672" s="121" customFormat="1" ht="11.25" customHeight="1"/>
    <row r="2673" s="121" customFormat="1" ht="11.25" customHeight="1"/>
    <row r="2674" s="121" customFormat="1" ht="11.25" customHeight="1"/>
    <row r="2675" s="121" customFormat="1" ht="11.25" customHeight="1"/>
    <row r="2676" s="121" customFormat="1" ht="11.25" customHeight="1"/>
    <row r="2677" s="121" customFormat="1" ht="11.25" customHeight="1"/>
    <row r="2678" s="121" customFormat="1" ht="11.25" customHeight="1"/>
    <row r="2679" s="121" customFormat="1" ht="11.25" customHeight="1"/>
    <row r="2680" s="121" customFormat="1" ht="11.25" customHeight="1"/>
    <row r="2681" s="121" customFormat="1" ht="11.25" customHeight="1"/>
    <row r="2682" s="121" customFormat="1" ht="11.25" customHeight="1"/>
    <row r="2683" s="121" customFormat="1" ht="11.25" customHeight="1"/>
    <row r="2684" s="121" customFormat="1" ht="11.25" customHeight="1"/>
    <row r="2685" s="121" customFormat="1" ht="11.25" customHeight="1"/>
    <row r="2686" s="121" customFormat="1" ht="11.25" customHeight="1"/>
    <row r="2687" s="121" customFormat="1" ht="11.25" customHeight="1"/>
    <row r="2688" s="121" customFormat="1" ht="11.25" customHeight="1"/>
    <row r="2689" s="121" customFormat="1" ht="11.25" customHeight="1"/>
    <row r="2690" s="121" customFormat="1" ht="11.25" customHeight="1"/>
    <row r="2691" s="121" customFormat="1" ht="11.25" customHeight="1"/>
    <row r="2692" s="121" customFormat="1" ht="11.25" customHeight="1"/>
    <row r="2693" s="121" customFormat="1" ht="11.25" customHeight="1"/>
    <row r="2694" s="121" customFormat="1" ht="11.25" customHeight="1"/>
    <row r="2695" s="121" customFormat="1" ht="11.25" customHeight="1"/>
    <row r="2696" s="121" customFormat="1" ht="11.25" customHeight="1"/>
    <row r="2697" s="121" customFormat="1" ht="11.25" customHeight="1"/>
    <row r="2698" s="121" customFormat="1" ht="11.25" customHeight="1"/>
    <row r="2699" s="121" customFormat="1" ht="11.25" customHeight="1"/>
    <row r="2700" s="121" customFormat="1" ht="11.25" customHeight="1"/>
    <row r="2701" s="121" customFormat="1" ht="11.25" customHeight="1"/>
    <row r="2702" s="121" customFormat="1" ht="11.25" customHeight="1"/>
    <row r="2703" s="121" customFormat="1" ht="11.25" customHeight="1"/>
    <row r="2704" s="121" customFormat="1" ht="11.25" customHeight="1"/>
    <row r="2705" s="121" customFormat="1" ht="11.25" customHeight="1"/>
    <row r="2706" s="121" customFormat="1" ht="11.25" customHeight="1"/>
    <row r="2707" s="121" customFormat="1" ht="11.25" customHeight="1"/>
    <row r="2708" s="121" customFormat="1" ht="11.25" customHeight="1"/>
    <row r="2709" s="121" customFormat="1" ht="11.25" customHeight="1"/>
    <row r="2710" s="121" customFormat="1" ht="11.25" customHeight="1"/>
    <row r="2711" s="121" customFormat="1" ht="11.25" customHeight="1"/>
    <row r="2712" s="121" customFormat="1" ht="11.25" customHeight="1"/>
    <row r="2713" s="121" customFormat="1" ht="11.25" customHeight="1"/>
    <row r="2714" s="121" customFormat="1" ht="11.25" customHeight="1"/>
    <row r="2715" s="121" customFormat="1" ht="11.25" customHeight="1"/>
    <row r="2716" s="121" customFormat="1" ht="11.25" customHeight="1"/>
    <row r="2717" s="121" customFormat="1" ht="11.25" customHeight="1"/>
    <row r="2718" s="121" customFormat="1" ht="11.25" customHeight="1"/>
    <row r="2719" s="121" customFormat="1" ht="11.25" customHeight="1"/>
    <row r="2720" s="121" customFormat="1" ht="11.25" customHeight="1"/>
    <row r="2721" s="121" customFormat="1" ht="11.25" customHeight="1"/>
    <row r="2722" s="121" customFormat="1" ht="11.25" customHeight="1"/>
    <row r="2723" s="121" customFormat="1" ht="11.25" customHeight="1"/>
    <row r="2724" s="121" customFormat="1" ht="11.25" customHeight="1"/>
    <row r="2725" s="121" customFormat="1" ht="11.25" customHeight="1"/>
    <row r="2726" s="121" customFormat="1" ht="11.25" customHeight="1"/>
    <row r="2727" s="121" customFormat="1" ht="11.25" customHeight="1"/>
    <row r="2728" s="121" customFormat="1" ht="11.25" customHeight="1"/>
    <row r="2729" s="121" customFormat="1" ht="11.25" customHeight="1"/>
    <row r="2730" s="121" customFormat="1" ht="11.25" customHeight="1"/>
    <row r="2731" s="121" customFormat="1" ht="11.25" customHeight="1"/>
    <row r="2732" s="121" customFormat="1" ht="11.25" customHeight="1"/>
    <row r="2733" s="121" customFormat="1" ht="11.25" customHeight="1"/>
    <row r="2734" s="121" customFormat="1" ht="11.25" customHeight="1"/>
    <row r="2735" s="121" customFormat="1" ht="11.25" customHeight="1"/>
    <row r="2736" s="121" customFormat="1" ht="11.25" customHeight="1"/>
    <row r="2737" s="121" customFormat="1" ht="11.25" customHeight="1"/>
    <row r="2738" s="121" customFormat="1" ht="11.25" customHeight="1"/>
    <row r="2739" s="121" customFormat="1" ht="11.25" customHeight="1"/>
    <row r="2740" s="121" customFormat="1" ht="11.25" customHeight="1"/>
    <row r="2741" s="121" customFormat="1" ht="11.25" customHeight="1"/>
    <row r="2742" s="121" customFormat="1" ht="11.25" customHeight="1"/>
    <row r="2743" s="121" customFormat="1" ht="11.25" customHeight="1"/>
    <row r="2744" s="121" customFormat="1" ht="11.25" customHeight="1"/>
    <row r="2745" s="121" customFormat="1" ht="11.25" customHeight="1"/>
    <row r="2746" s="121" customFormat="1" ht="11.25" customHeight="1"/>
    <row r="2747" s="121" customFormat="1" ht="11.25" customHeight="1"/>
    <row r="2748" s="121" customFormat="1" ht="11.25" customHeight="1"/>
    <row r="2749" s="121" customFormat="1" ht="11.25" customHeight="1"/>
    <row r="2750" s="121" customFormat="1" ht="11.25" customHeight="1"/>
    <row r="2751" s="121" customFormat="1" ht="11.25" customHeight="1"/>
    <row r="2752" s="121" customFormat="1" ht="11.25" customHeight="1"/>
    <row r="2753" s="121" customFormat="1" ht="11.25" customHeight="1"/>
    <row r="2754" s="121" customFormat="1" ht="11.25" customHeight="1"/>
    <row r="2755" s="121" customFormat="1" ht="11.25" customHeight="1"/>
    <row r="2756" s="121" customFormat="1" ht="11.25" customHeight="1"/>
    <row r="2757" s="121" customFormat="1" ht="11.25" customHeight="1"/>
    <row r="2758" s="121" customFormat="1" ht="11.25" customHeight="1"/>
    <row r="2759" s="121" customFormat="1" ht="11.25" customHeight="1"/>
    <row r="2760" s="121" customFormat="1" ht="11.25" customHeight="1"/>
    <row r="2761" s="121" customFormat="1" ht="11.25" customHeight="1"/>
    <row r="2762" s="121" customFormat="1" ht="11.25" customHeight="1"/>
    <row r="2763" s="121" customFormat="1" ht="11.25" customHeight="1"/>
    <row r="2764" s="121" customFormat="1" ht="11.25" customHeight="1"/>
    <row r="2765" s="121" customFormat="1" ht="11.25" customHeight="1"/>
    <row r="2766" s="121" customFormat="1" ht="11.25" customHeight="1"/>
    <row r="2767" s="121" customFormat="1" ht="11.25" customHeight="1"/>
    <row r="2768" s="121" customFormat="1" ht="11.25" customHeight="1"/>
    <row r="2769" s="121" customFormat="1" ht="11.25" customHeight="1"/>
    <row r="2770" s="121" customFormat="1" ht="11.25" customHeight="1"/>
    <row r="2771" s="121" customFormat="1" ht="11.25" customHeight="1"/>
    <row r="2772" s="121" customFormat="1" ht="11.25" customHeight="1"/>
    <row r="2773" s="121" customFormat="1" ht="11.25" customHeight="1"/>
    <row r="2774" s="121" customFormat="1" ht="11.25" customHeight="1"/>
    <row r="2775" s="121" customFormat="1" ht="11.25" customHeight="1"/>
    <row r="2776" s="121" customFormat="1" ht="11.25" customHeight="1"/>
    <row r="2777" s="121" customFormat="1" ht="11.25" customHeight="1"/>
    <row r="2778" s="121" customFormat="1" ht="11.25" customHeight="1"/>
    <row r="2779" s="121" customFormat="1" ht="11.25" customHeight="1"/>
    <row r="2780" s="121" customFormat="1" ht="11.25" customHeight="1"/>
    <row r="2781" s="121" customFormat="1" ht="11.25" customHeight="1"/>
    <row r="2782" s="121" customFormat="1" ht="11.25" customHeight="1"/>
    <row r="2783" s="121" customFormat="1" ht="11.25" customHeight="1"/>
    <row r="2784" s="121" customFormat="1" ht="11.25" customHeight="1"/>
    <row r="2785" s="121" customFormat="1" ht="11.25" customHeight="1"/>
    <row r="2786" s="121" customFormat="1" ht="11.25" customHeight="1"/>
    <row r="2787" s="121" customFormat="1" ht="11.25" customHeight="1"/>
    <row r="2788" s="121" customFormat="1" ht="11.25" customHeight="1"/>
    <row r="2789" s="121" customFormat="1" ht="11.25" customHeight="1"/>
    <row r="2790" s="121" customFormat="1" ht="11.25" customHeight="1"/>
    <row r="2791" s="121" customFormat="1" ht="11.25" customHeight="1"/>
    <row r="2792" s="121" customFormat="1" ht="11.25" customHeight="1"/>
    <row r="2793" s="121" customFormat="1" ht="11.25" customHeight="1"/>
    <row r="2794" s="121" customFormat="1" ht="11.25" customHeight="1"/>
    <row r="2795" s="121" customFormat="1" ht="11.25" customHeight="1"/>
    <row r="2796" s="121" customFormat="1" ht="11.25" customHeight="1"/>
    <row r="2797" s="121" customFormat="1" ht="11.25" customHeight="1"/>
    <row r="2798" s="121" customFormat="1" ht="11.25" customHeight="1"/>
    <row r="2799" s="121" customFormat="1" ht="11.25" customHeight="1"/>
    <row r="2800" s="121" customFormat="1" ht="11.25" customHeight="1"/>
    <row r="2801" s="121" customFormat="1" ht="11.25" customHeight="1"/>
    <row r="2802" s="121" customFormat="1" ht="11.25" customHeight="1"/>
    <row r="2803" s="121" customFormat="1" ht="11.25" customHeight="1"/>
    <row r="2804" s="121" customFormat="1" ht="11.25" customHeight="1"/>
    <row r="2805" s="121" customFormat="1" ht="11.25" customHeight="1"/>
    <row r="2806" s="121" customFormat="1" ht="11.25" customHeight="1"/>
    <row r="2807" s="121" customFormat="1" ht="11.25" customHeight="1"/>
    <row r="2808" s="121" customFormat="1" ht="11.25" customHeight="1"/>
    <row r="2809" s="121" customFormat="1" ht="11.25" customHeight="1"/>
    <row r="2810" s="121" customFormat="1" ht="11.25" customHeight="1"/>
    <row r="2811" s="121" customFormat="1" ht="11.25" customHeight="1"/>
    <row r="2812" s="121" customFormat="1" ht="11.25" customHeight="1"/>
    <row r="2813" s="121" customFormat="1" ht="11.25" customHeight="1"/>
    <row r="2814" s="121" customFormat="1" ht="11.25" customHeight="1"/>
    <row r="2815" s="121" customFormat="1" ht="11.25" customHeight="1"/>
    <row r="2816" s="121" customFormat="1" ht="11.25" customHeight="1"/>
    <row r="2817" s="121" customFormat="1" ht="11.25" customHeight="1"/>
    <row r="2818" s="121" customFormat="1" ht="11.25" customHeight="1"/>
    <row r="2819" s="121" customFormat="1" ht="11.25" customHeight="1"/>
    <row r="2820" s="121" customFormat="1" ht="11.25" customHeight="1"/>
    <row r="2821" s="121" customFormat="1" ht="11.25" customHeight="1"/>
    <row r="2822" s="121" customFormat="1" ht="11.25" customHeight="1"/>
    <row r="2823" s="121" customFormat="1" ht="11.25" customHeight="1"/>
    <row r="2824" s="121" customFormat="1" ht="11.25" customHeight="1"/>
    <row r="2825" s="121" customFormat="1" ht="11.25" customHeight="1"/>
    <row r="2826" s="121" customFormat="1" ht="11.25" customHeight="1"/>
    <row r="2827" s="121" customFormat="1" ht="11.25" customHeight="1"/>
    <row r="2828" s="121" customFormat="1" ht="11.25" customHeight="1"/>
    <row r="2829" s="121" customFormat="1" ht="11.25" customHeight="1"/>
    <row r="2830" s="121" customFormat="1" ht="11.25" customHeight="1"/>
    <row r="2831" s="121" customFormat="1" ht="11.25" customHeight="1"/>
    <row r="2832" s="121" customFormat="1" ht="11.25" customHeight="1"/>
    <row r="2833" s="121" customFormat="1" ht="11.25" customHeight="1"/>
    <row r="2834" s="121" customFormat="1" ht="11.25" customHeight="1"/>
    <row r="2835" s="121" customFormat="1" ht="11.25" customHeight="1"/>
    <row r="2836" s="121" customFormat="1" ht="11.25" customHeight="1"/>
    <row r="2837" s="121" customFormat="1" ht="11.25" customHeight="1"/>
    <row r="2838" s="121" customFormat="1" ht="11.25" customHeight="1"/>
    <row r="2839" s="121" customFormat="1" ht="11.25" customHeight="1"/>
    <row r="2840" s="121" customFormat="1" ht="11.25" customHeight="1"/>
    <row r="2841" s="121" customFormat="1" ht="11.25" customHeight="1"/>
    <row r="2842" s="121" customFormat="1" ht="11.25" customHeight="1"/>
    <row r="2843" s="121" customFormat="1" ht="11.25" customHeight="1"/>
    <row r="2844" s="121" customFormat="1" ht="11.25" customHeight="1"/>
    <row r="2845" s="121" customFormat="1" ht="11.25" customHeight="1"/>
    <row r="2846" s="121" customFormat="1" ht="11.25" customHeight="1"/>
    <row r="2847" s="121" customFormat="1" ht="11.25" customHeight="1"/>
    <row r="2848" s="121" customFormat="1" ht="11.25" customHeight="1"/>
    <row r="2849" s="121" customFormat="1" ht="11.25" customHeight="1"/>
    <row r="2850" s="121" customFormat="1" ht="11.25" customHeight="1"/>
    <row r="2851" s="121" customFormat="1" ht="11.25" customHeight="1"/>
    <row r="2852" s="121" customFormat="1" ht="11.25" customHeight="1"/>
    <row r="2853" s="121" customFormat="1" ht="11.25" customHeight="1"/>
    <row r="2854" s="121" customFormat="1" ht="11.25" customHeight="1"/>
    <row r="2855" s="121" customFormat="1" ht="11.25" customHeight="1"/>
    <row r="2856" s="121" customFormat="1" ht="11.25" customHeight="1"/>
    <row r="2857" s="121" customFormat="1" ht="11.25" customHeight="1"/>
    <row r="2858" s="121" customFormat="1" ht="11.25" customHeight="1"/>
    <row r="2859" s="121" customFormat="1" ht="11.25" customHeight="1"/>
    <row r="2860" s="121" customFormat="1" ht="11.25" customHeight="1"/>
    <row r="2861" s="121" customFormat="1" ht="11.25" customHeight="1"/>
    <row r="2862" s="121" customFormat="1" ht="11.25" customHeight="1"/>
    <row r="2863" s="121" customFormat="1" ht="11.25" customHeight="1"/>
    <row r="2864" s="121" customFormat="1" ht="11.25" customHeight="1"/>
    <row r="2865" s="121" customFormat="1" ht="11.25" customHeight="1"/>
    <row r="2866" s="121" customFormat="1" ht="11.25" customHeight="1"/>
    <row r="2867" s="121" customFormat="1" ht="11.25" customHeight="1"/>
    <row r="2868" s="121" customFormat="1" ht="11.25" customHeight="1"/>
    <row r="2869" s="121" customFormat="1" ht="11.25" customHeight="1"/>
    <row r="2870" s="121" customFormat="1" ht="11.25" customHeight="1"/>
    <row r="2871" s="121" customFormat="1" ht="11.25" customHeight="1"/>
    <row r="2872" s="121" customFormat="1" ht="11.25" customHeight="1"/>
    <row r="2873" s="121" customFormat="1" ht="11.25" customHeight="1"/>
    <row r="2874" s="121" customFormat="1" ht="11.25" customHeight="1"/>
    <row r="2875" s="121" customFormat="1" ht="11.25" customHeight="1"/>
    <row r="2876" s="121" customFormat="1" ht="11.25" customHeight="1"/>
    <row r="2877" s="121" customFormat="1" ht="11.25" customHeight="1"/>
    <row r="2878" s="121" customFormat="1" ht="11.25" customHeight="1"/>
    <row r="2879" s="121" customFormat="1" ht="11.25" customHeight="1"/>
    <row r="2880" s="121" customFormat="1" ht="11.25" customHeight="1"/>
    <row r="2881" s="121" customFormat="1" ht="11.25" customHeight="1"/>
    <row r="2882" s="121" customFormat="1" ht="11.25" customHeight="1"/>
    <row r="2883" s="121" customFormat="1" ht="11.25" customHeight="1"/>
    <row r="2884" s="121" customFormat="1" ht="11.25" customHeight="1"/>
    <row r="2885" s="121" customFormat="1" ht="11.25" customHeight="1"/>
    <row r="2886" s="121" customFormat="1" ht="11.25" customHeight="1"/>
    <row r="2887" s="121" customFormat="1" ht="11.25" customHeight="1"/>
    <row r="2888" s="121" customFormat="1" ht="11.25" customHeight="1"/>
    <row r="2889" s="121" customFormat="1" ht="11.25" customHeight="1"/>
    <row r="2890" s="121" customFormat="1" ht="11.25" customHeight="1"/>
    <row r="2891" s="121" customFormat="1" ht="11.25" customHeight="1"/>
    <row r="2892" s="121" customFormat="1" ht="11.25" customHeight="1"/>
    <row r="2893" s="121" customFormat="1" ht="11.25" customHeight="1"/>
    <row r="2894" s="121" customFormat="1" ht="11.25" customHeight="1"/>
    <row r="2895" s="121" customFormat="1" ht="11.25" customHeight="1"/>
    <row r="2896" s="121" customFormat="1" ht="11.25" customHeight="1"/>
    <row r="2897" s="121" customFormat="1" ht="11.25" customHeight="1"/>
    <row r="2898" s="121" customFormat="1" ht="11.25" customHeight="1"/>
    <row r="2899" s="121" customFormat="1" ht="11.25" customHeight="1"/>
    <row r="2900" s="121" customFormat="1" ht="11.25" customHeight="1"/>
    <row r="2901" s="121" customFormat="1" ht="11.25" customHeight="1"/>
    <row r="2902" s="121" customFormat="1" ht="11.25" customHeight="1"/>
    <row r="2903" s="121" customFormat="1" ht="11.25" customHeight="1"/>
    <row r="2904" s="121" customFormat="1" ht="11.25" customHeight="1"/>
    <row r="2905" s="121" customFormat="1" ht="11.25" customHeight="1"/>
    <row r="2906" s="121" customFormat="1" ht="11.25" customHeight="1"/>
    <row r="2907" s="121" customFormat="1" ht="11.25" customHeight="1"/>
    <row r="2908" s="121" customFormat="1" ht="11.25" customHeight="1"/>
    <row r="2909" s="121" customFormat="1" ht="11.25" customHeight="1"/>
    <row r="2910" s="121" customFormat="1" ht="11.25" customHeight="1"/>
    <row r="2911" s="121" customFormat="1" ht="11.25" customHeight="1"/>
    <row r="2912" s="121" customFormat="1" ht="11.25" customHeight="1"/>
    <row r="2913" s="121" customFormat="1" ht="11.25" customHeight="1"/>
    <row r="2914" s="121" customFormat="1" ht="11.25" customHeight="1"/>
    <row r="2915" s="121" customFormat="1" ht="11.25" customHeight="1"/>
    <row r="2916" s="121" customFormat="1" ht="11.25" customHeight="1"/>
    <row r="2917" s="121" customFormat="1" ht="11.25" customHeight="1"/>
    <row r="2918" s="121" customFormat="1" ht="11.25" customHeight="1"/>
    <row r="2919" s="121" customFormat="1" ht="11.25" customHeight="1"/>
    <row r="2920" s="121" customFormat="1" ht="11.25" customHeight="1"/>
    <row r="2921" s="121" customFormat="1" ht="11.25" customHeight="1"/>
    <row r="2922" s="121" customFormat="1" ht="11.25" customHeight="1"/>
    <row r="2923" s="121" customFormat="1" ht="11.25" customHeight="1"/>
    <row r="2924" s="121" customFormat="1" ht="11.25" customHeight="1"/>
    <row r="2925" s="121" customFormat="1" ht="11.25" customHeight="1"/>
    <row r="2926" s="121" customFormat="1" ht="11.25" customHeight="1"/>
    <row r="2927" s="121" customFormat="1" ht="11.25" customHeight="1"/>
    <row r="2928" s="121" customFormat="1" ht="11.25" customHeight="1"/>
    <row r="2929" s="121" customFormat="1" ht="11.25" customHeight="1"/>
    <row r="2930" s="121" customFormat="1" ht="11.25" customHeight="1"/>
    <row r="2931" s="121" customFormat="1" ht="11.25" customHeight="1"/>
    <row r="2932" s="121" customFormat="1" ht="11.25" customHeight="1"/>
    <row r="2933" s="121" customFormat="1" ht="11.25" customHeight="1"/>
    <row r="2934" s="121" customFormat="1" ht="11.25" customHeight="1"/>
    <row r="2935" s="121" customFormat="1" ht="11.25" customHeight="1"/>
    <row r="2936" s="121" customFormat="1" ht="11.25" customHeight="1"/>
    <row r="2937" s="121" customFormat="1" ht="11.25" customHeight="1"/>
    <row r="2938" s="121" customFormat="1" ht="11.25" customHeight="1"/>
    <row r="2939" s="121" customFormat="1" ht="11.25" customHeight="1"/>
    <row r="2940" s="121" customFormat="1" ht="11.25" customHeight="1"/>
    <row r="2941" s="121" customFormat="1" ht="11.25" customHeight="1"/>
    <row r="2942" s="121" customFormat="1" ht="11.25" customHeight="1"/>
    <row r="2943" s="121" customFormat="1" ht="11.25" customHeight="1"/>
    <row r="2944" s="121" customFormat="1" ht="11.25" customHeight="1"/>
    <row r="2945" s="121" customFormat="1" ht="11.25" customHeight="1"/>
    <row r="2946" s="121" customFormat="1" ht="11.25" customHeight="1"/>
    <row r="2947" s="121" customFormat="1" ht="11.25" customHeight="1"/>
    <row r="2948" s="121" customFormat="1" ht="11.25" customHeight="1"/>
    <row r="2949" s="121" customFormat="1" ht="11.25" customHeight="1"/>
    <row r="2950" s="121" customFormat="1" ht="11.25" customHeight="1"/>
    <row r="2951" s="121" customFormat="1" ht="11.25" customHeight="1"/>
    <row r="2952" s="121" customFormat="1" ht="11.25" customHeight="1"/>
    <row r="2953" s="121" customFormat="1" ht="11.25" customHeight="1"/>
    <row r="2954" s="121" customFormat="1" ht="11.25" customHeight="1"/>
    <row r="2955" s="121" customFormat="1" ht="11.25" customHeight="1"/>
    <row r="2956" s="121" customFormat="1" ht="11.25" customHeight="1"/>
    <row r="2957" s="121" customFormat="1" ht="11.25" customHeight="1"/>
    <row r="2958" s="121" customFormat="1" ht="11.25" customHeight="1"/>
    <row r="2959" s="121" customFormat="1" ht="11.25" customHeight="1"/>
    <row r="2960" s="121" customFormat="1" ht="11.25" customHeight="1"/>
    <row r="2961" s="121" customFormat="1" ht="11.25" customHeight="1"/>
    <row r="2962" s="121" customFormat="1" ht="11.25" customHeight="1"/>
    <row r="2963" s="121" customFormat="1" ht="11.25" customHeight="1"/>
    <row r="2964" s="121" customFormat="1" ht="11.25" customHeight="1"/>
    <row r="2965" s="121" customFormat="1" ht="11.25" customHeight="1"/>
    <row r="2966" s="121" customFormat="1" ht="11.25" customHeight="1"/>
    <row r="2967" s="121" customFormat="1" ht="11.25" customHeight="1"/>
    <row r="2968" s="121" customFormat="1" ht="11.25" customHeight="1"/>
    <row r="2969" s="121" customFormat="1" ht="11.25" customHeight="1"/>
    <row r="2970" s="121" customFormat="1" ht="11.25" customHeight="1"/>
    <row r="2971" s="121" customFormat="1" ht="11.25" customHeight="1"/>
    <row r="2972" s="121" customFormat="1" ht="11.25" customHeight="1"/>
    <row r="2973" s="121" customFormat="1" ht="11.25" customHeight="1"/>
    <row r="2974" s="121" customFormat="1" ht="11.25" customHeight="1"/>
    <row r="2975" s="121" customFormat="1" ht="11.25" customHeight="1"/>
    <row r="2976" s="121" customFormat="1" ht="11.25" customHeight="1"/>
    <row r="2977" s="121" customFormat="1" ht="11.25" customHeight="1"/>
    <row r="2978" s="121" customFormat="1" ht="11.25" customHeight="1"/>
    <row r="2979" s="121" customFormat="1" ht="11.25" customHeight="1"/>
    <row r="2980" s="121" customFormat="1" ht="11.25" customHeight="1"/>
    <row r="2981" s="121" customFormat="1" ht="11.25" customHeight="1"/>
    <row r="2982" s="121" customFormat="1" ht="11.25" customHeight="1"/>
    <row r="2983" s="121" customFormat="1" ht="11.25" customHeight="1"/>
    <row r="2984" s="121" customFormat="1" ht="11.25" customHeight="1"/>
    <row r="2985" s="121" customFormat="1" ht="11.25" customHeight="1"/>
    <row r="2986" s="121" customFormat="1" ht="11.25" customHeight="1"/>
    <row r="2987" s="121" customFormat="1" ht="11.25" customHeight="1"/>
    <row r="2988" s="121" customFormat="1" ht="11.25" customHeight="1"/>
    <row r="2989" s="121" customFormat="1" ht="11.25" customHeight="1"/>
    <row r="2990" s="121" customFormat="1" ht="11.25" customHeight="1"/>
    <row r="2991" s="121" customFormat="1" ht="11.25" customHeight="1"/>
    <row r="2992" s="121" customFormat="1" ht="11.25" customHeight="1"/>
    <row r="2993" s="121" customFormat="1" ht="11.25" customHeight="1"/>
    <row r="2994" s="121" customFormat="1" ht="11.25" customHeight="1"/>
    <row r="2995" s="121" customFormat="1" ht="11.25" customHeight="1"/>
    <row r="2996" s="121" customFormat="1" ht="11.25" customHeight="1"/>
    <row r="2997" s="121" customFormat="1" ht="11.25" customHeight="1"/>
    <row r="2998" s="121" customFormat="1" ht="11.25" customHeight="1"/>
    <row r="2999" s="121" customFormat="1" ht="11.25" customHeight="1"/>
    <row r="3000" s="121" customFormat="1" ht="11.25" customHeight="1"/>
    <row r="3001" s="121" customFormat="1" ht="11.25" customHeight="1"/>
    <row r="3002" s="121" customFormat="1" ht="11.25" customHeight="1"/>
    <row r="3003" s="121" customFormat="1" ht="11.25" customHeight="1"/>
    <row r="3004" s="121" customFormat="1" ht="11.25" customHeight="1"/>
    <row r="3005" s="121" customFormat="1" ht="11.25" customHeight="1"/>
    <row r="3006" s="121" customFormat="1" ht="11.25" customHeight="1"/>
    <row r="3007" s="121" customFormat="1" ht="11.25" customHeight="1"/>
    <row r="3008" s="121" customFormat="1" ht="11.25" customHeight="1"/>
    <row r="3009" s="121" customFormat="1" ht="11.25" customHeight="1"/>
    <row r="3010" s="121" customFormat="1" ht="11.25" customHeight="1"/>
    <row r="3011" s="121" customFormat="1" ht="11.25" customHeight="1"/>
    <row r="3012" s="121" customFormat="1" ht="11.25" customHeight="1"/>
    <row r="3013" s="121" customFormat="1" ht="11.25" customHeight="1"/>
    <row r="3014" s="121" customFormat="1" ht="11.25" customHeight="1"/>
    <row r="3015" s="121" customFormat="1" ht="11.25" customHeight="1"/>
    <row r="3016" s="121" customFormat="1" ht="11.25" customHeight="1"/>
    <row r="3017" s="121" customFormat="1" ht="11.25" customHeight="1"/>
    <row r="3018" s="121" customFormat="1" ht="11.25" customHeight="1"/>
    <row r="3019" s="121" customFormat="1" ht="11.25" customHeight="1"/>
    <row r="3020" s="121" customFormat="1" ht="11.25" customHeight="1"/>
    <row r="3021" s="121" customFormat="1" ht="11.25" customHeight="1"/>
    <row r="3022" s="121" customFormat="1" ht="11.25" customHeight="1"/>
    <row r="3023" s="121" customFormat="1" ht="11.25" customHeight="1"/>
    <row r="3024" s="121" customFormat="1" ht="11.25" customHeight="1"/>
    <row r="3025" s="121" customFormat="1" ht="11.25" customHeight="1"/>
    <row r="3026" s="121" customFormat="1" ht="11.25" customHeight="1"/>
    <row r="3027" s="121" customFormat="1" ht="11.25" customHeight="1"/>
    <row r="3028" s="121" customFormat="1" ht="11.25" customHeight="1"/>
    <row r="3029" s="121" customFormat="1" ht="11.25" customHeight="1"/>
    <row r="3030" s="121" customFormat="1" ht="11.25" customHeight="1"/>
    <row r="3031" s="121" customFormat="1" ht="11.25" customHeight="1"/>
    <row r="3032" s="121" customFormat="1" ht="11.25" customHeight="1"/>
    <row r="3033" s="121" customFormat="1" ht="11.25" customHeight="1"/>
    <row r="3034" s="121" customFormat="1" ht="11.25" customHeight="1"/>
    <row r="3035" s="121" customFormat="1" ht="11.25" customHeight="1"/>
    <row r="3036" s="121" customFormat="1" ht="11.25" customHeight="1"/>
    <row r="3037" s="121" customFormat="1" ht="11.25" customHeight="1"/>
    <row r="3038" s="121" customFormat="1" ht="11.25" customHeight="1"/>
    <row r="3039" s="121" customFormat="1" ht="11.25" customHeight="1"/>
    <row r="3040" s="121" customFormat="1" ht="11.25" customHeight="1"/>
    <row r="3041" s="121" customFormat="1" ht="11.25" customHeight="1"/>
    <row r="3042" s="121" customFormat="1" ht="11.25" customHeight="1"/>
    <row r="3043" s="121" customFormat="1" ht="11.25" customHeight="1"/>
    <row r="3044" s="121" customFormat="1" ht="11.25" customHeight="1"/>
    <row r="3045" s="121" customFormat="1" ht="11.25" customHeight="1"/>
    <row r="3046" s="121" customFormat="1" ht="11.25" customHeight="1"/>
    <row r="3047" s="121" customFormat="1" ht="11.25" customHeight="1"/>
    <row r="3048" s="121" customFormat="1" ht="11.25" customHeight="1"/>
    <row r="3049" s="121" customFormat="1" ht="11.25" customHeight="1"/>
    <row r="3050" s="121" customFormat="1" ht="11.25" customHeight="1"/>
    <row r="3051" s="121" customFormat="1" ht="11.25" customHeight="1"/>
    <row r="3052" s="121" customFormat="1" ht="11.25" customHeight="1"/>
    <row r="3053" s="121" customFormat="1" ht="11.25" customHeight="1"/>
    <row r="3054" s="121" customFormat="1" ht="11.25" customHeight="1"/>
    <row r="3055" s="121" customFormat="1" ht="11.25" customHeight="1"/>
    <row r="3056" s="121" customFormat="1" ht="11.25" customHeight="1"/>
    <row r="3057" s="121" customFormat="1" ht="11.25" customHeight="1"/>
    <row r="3058" s="121" customFormat="1" ht="11.25" customHeight="1"/>
    <row r="3059" s="121" customFormat="1" ht="11.25" customHeight="1"/>
    <row r="3060" s="121" customFormat="1" ht="11.25" customHeight="1"/>
    <row r="3061" s="121" customFormat="1" ht="11.25" customHeight="1"/>
    <row r="3062" s="121" customFormat="1" ht="11.25" customHeight="1"/>
    <row r="3063" s="121" customFormat="1" ht="11.25" customHeight="1"/>
    <row r="3064" s="121" customFormat="1" ht="11.25" customHeight="1"/>
    <row r="3065" s="121" customFormat="1" ht="11.25" customHeight="1"/>
    <row r="3066" s="121" customFormat="1" ht="11.25" customHeight="1"/>
    <row r="3067" s="121" customFormat="1" ht="11.25" customHeight="1"/>
    <row r="3068" s="121" customFormat="1" ht="11.25" customHeight="1"/>
    <row r="3069" s="121" customFormat="1" ht="11.25" customHeight="1"/>
    <row r="3070" s="121" customFormat="1" ht="11.25" customHeight="1"/>
    <row r="3071" s="121" customFormat="1" ht="11.25" customHeight="1"/>
    <row r="3072" s="121" customFormat="1" ht="11.25" customHeight="1"/>
    <row r="3073" s="121" customFormat="1" ht="11.25" customHeight="1"/>
    <row r="3074" s="121" customFormat="1" ht="11.25" customHeight="1"/>
    <row r="3075" s="121" customFormat="1" ht="11.25" customHeight="1"/>
    <row r="3076" s="121" customFormat="1" ht="11.25" customHeight="1"/>
    <row r="3077" s="121" customFormat="1" ht="11.25" customHeight="1"/>
    <row r="3078" s="121" customFormat="1" ht="11.25" customHeight="1"/>
    <row r="3079" s="121" customFormat="1" ht="11.25" customHeight="1"/>
    <row r="3080" s="121" customFormat="1" ht="11.25" customHeight="1"/>
    <row r="3081" s="121" customFormat="1" ht="11.25" customHeight="1"/>
    <row r="3082" s="121" customFormat="1" ht="11.25" customHeight="1"/>
    <row r="3083" s="121" customFormat="1" ht="11.25" customHeight="1"/>
    <row r="3084" s="121" customFormat="1" ht="11.25" customHeight="1"/>
    <row r="3085" s="121" customFormat="1" ht="11.25" customHeight="1"/>
    <row r="3086" s="121" customFormat="1" ht="11.25" customHeight="1"/>
    <row r="3087" s="121" customFormat="1" ht="11.25" customHeight="1"/>
    <row r="3088" s="121" customFormat="1" ht="11.25" customHeight="1"/>
    <row r="3089" s="121" customFormat="1" ht="11.25" customHeight="1"/>
    <row r="3090" s="121" customFormat="1" ht="11.25" customHeight="1"/>
    <row r="3091" s="121" customFormat="1" ht="11.25" customHeight="1"/>
    <row r="3092" s="121" customFormat="1" ht="11.25" customHeight="1"/>
    <row r="3093" s="121" customFormat="1" ht="11.25" customHeight="1"/>
    <row r="3094" s="121" customFormat="1" ht="11.25" customHeight="1"/>
    <row r="3095" s="121" customFormat="1" ht="11.25" customHeight="1"/>
    <row r="3096" s="121" customFormat="1" ht="11.25" customHeight="1"/>
    <row r="3097" s="121" customFormat="1" ht="11.25" customHeight="1"/>
    <row r="3098" s="121" customFormat="1" ht="11.25" customHeight="1"/>
    <row r="3099" s="121" customFormat="1" ht="11.25" customHeight="1"/>
    <row r="3100" s="121" customFormat="1" ht="11.25" customHeight="1"/>
    <row r="3101" s="121" customFormat="1" ht="11.25" customHeight="1"/>
    <row r="3102" s="121" customFormat="1" ht="11.25" customHeight="1"/>
    <row r="3103" s="121" customFormat="1" ht="11.25" customHeight="1"/>
    <row r="3104" s="121" customFormat="1" ht="11.25" customHeight="1"/>
    <row r="3105" s="121" customFormat="1" ht="11.25" customHeight="1"/>
    <row r="3106" s="121" customFormat="1" ht="11.25" customHeight="1"/>
    <row r="3107" s="121" customFormat="1" ht="11.25" customHeight="1"/>
    <row r="3108" s="121" customFormat="1" ht="11.25" customHeight="1"/>
    <row r="3109" s="121" customFormat="1" ht="11.25" customHeight="1"/>
    <row r="3110" s="121" customFormat="1" ht="11.25" customHeight="1"/>
    <row r="3111" s="121" customFormat="1" ht="11.25" customHeight="1"/>
    <row r="3112" s="121" customFormat="1" ht="11.25" customHeight="1"/>
    <row r="3113" s="121" customFormat="1" ht="11.25" customHeight="1"/>
    <row r="3114" s="121" customFormat="1" ht="11.25" customHeight="1"/>
    <row r="3115" s="121" customFormat="1" ht="11.25" customHeight="1"/>
    <row r="3116" s="121" customFormat="1" ht="11.25" customHeight="1"/>
    <row r="3117" s="121" customFormat="1" ht="11.25" customHeight="1"/>
    <row r="3118" s="121" customFormat="1" ht="11.25" customHeight="1"/>
    <row r="3119" s="121" customFormat="1" ht="11.25" customHeight="1"/>
    <row r="3120" s="121" customFormat="1" ht="11.25" customHeight="1"/>
    <row r="3121" s="121" customFormat="1" ht="11.25" customHeight="1"/>
    <row r="3122" s="121" customFormat="1" ht="11.25" customHeight="1"/>
    <row r="3123" s="121" customFormat="1" ht="11.25" customHeight="1"/>
    <row r="3124" s="121" customFormat="1" ht="11.25" customHeight="1"/>
    <row r="3125" s="121" customFormat="1" ht="11.25" customHeight="1"/>
    <row r="3126" s="121" customFormat="1" ht="11.25" customHeight="1"/>
    <row r="3127" s="121" customFormat="1" ht="11.25" customHeight="1"/>
    <row r="3128" s="121" customFormat="1" ht="11.25" customHeight="1"/>
    <row r="3129" s="121" customFormat="1" ht="11.25" customHeight="1"/>
    <row r="3130" s="121" customFormat="1" ht="11.25" customHeight="1"/>
    <row r="3131" s="121" customFormat="1" ht="11.25" customHeight="1"/>
    <row r="3132" s="121" customFormat="1" ht="11.25" customHeight="1"/>
    <row r="3133" s="121" customFormat="1" ht="11.25" customHeight="1"/>
    <row r="3134" s="121" customFormat="1" ht="11.25" customHeight="1"/>
    <row r="3135" s="121" customFormat="1" ht="11.25" customHeight="1"/>
    <row r="3136" s="121" customFormat="1" ht="11.25" customHeight="1"/>
    <row r="3137" s="121" customFormat="1" ht="11.25" customHeight="1"/>
    <row r="3138" s="121" customFormat="1" ht="11.25" customHeight="1"/>
    <row r="3139" s="121" customFormat="1" ht="11.25" customHeight="1"/>
    <row r="3140" s="121" customFormat="1" ht="11.25" customHeight="1"/>
    <row r="3141" s="121" customFormat="1" ht="11.25" customHeight="1"/>
    <row r="3142" s="121" customFormat="1" ht="11.25" customHeight="1"/>
    <row r="3143" s="121" customFormat="1" ht="11.25" customHeight="1"/>
    <row r="3144" s="121" customFormat="1" ht="11.25" customHeight="1"/>
    <row r="3145" s="121" customFormat="1" ht="11.25" customHeight="1"/>
    <row r="3146" s="121" customFormat="1" ht="11.25" customHeight="1"/>
    <row r="3147" s="121" customFormat="1" ht="11.25" customHeight="1"/>
    <row r="3148" s="121" customFormat="1" ht="11.25" customHeight="1"/>
    <row r="3149" s="121" customFormat="1" ht="11.25" customHeight="1"/>
    <row r="3150" s="121" customFormat="1" ht="11.25" customHeight="1"/>
    <row r="3151" s="121" customFormat="1" ht="11.25" customHeight="1"/>
    <row r="3152" s="121" customFormat="1" ht="11.25" customHeight="1"/>
    <row r="3153" s="121" customFormat="1" ht="11.25" customHeight="1"/>
    <row r="3154" s="121" customFormat="1" ht="11.25" customHeight="1"/>
    <row r="3155" s="121" customFormat="1" ht="11.25" customHeight="1"/>
    <row r="3156" s="121" customFormat="1" ht="11.25" customHeight="1"/>
    <row r="3157" s="121" customFormat="1" ht="11.25" customHeight="1"/>
    <row r="3158" s="121" customFormat="1" ht="11.25" customHeight="1"/>
    <row r="3159" s="121" customFormat="1" ht="11.25" customHeight="1"/>
    <row r="3160" s="121" customFormat="1" ht="11.25" customHeight="1"/>
    <row r="3161" s="121" customFormat="1" ht="11.25" customHeight="1"/>
    <row r="3162" s="121" customFormat="1" ht="11.25" customHeight="1"/>
    <row r="3163" s="121" customFormat="1" ht="11.25" customHeight="1"/>
    <row r="3164" s="121" customFormat="1" ht="11.25" customHeight="1"/>
    <row r="3165" s="121" customFormat="1" ht="11.25" customHeight="1"/>
    <row r="3166" s="121" customFormat="1" ht="11.25" customHeight="1"/>
    <row r="3167" s="121" customFormat="1" ht="11.25" customHeight="1"/>
    <row r="3168" s="121" customFormat="1" ht="11.25" customHeight="1"/>
    <row r="3169" s="121" customFormat="1" ht="11.25" customHeight="1"/>
    <row r="3170" s="121" customFormat="1" ht="11.25" customHeight="1"/>
    <row r="3171" s="121" customFormat="1" ht="11.25" customHeight="1"/>
    <row r="3172" s="121" customFormat="1" ht="11.25" customHeight="1"/>
    <row r="3173" s="121" customFormat="1" ht="11.25" customHeight="1"/>
    <row r="3174" s="121" customFormat="1" ht="11.25" customHeight="1"/>
    <row r="3175" s="121" customFormat="1" ht="11.25" customHeight="1"/>
    <row r="3176" s="121" customFormat="1" ht="11.25" customHeight="1"/>
    <row r="3177" s="121" customFormat="1" ht="11.25" customHeight="1"/>
    <row r="3178" s="121" customFormat="1" ht="11.25" customHeight="1"/>
    <row r="3179" s="121" customFormat="1" ht="11.25" customHeight="1"/>
    <row r="3180" s="121" customFormat="1" ht="11.25" customHeight="1"/>
    <row r="3181" s="121" customFormat="1" ht="11.25" customHeight="1"/>
    <row r="3182" s="121" customFormat="1" ht="11.25" customHeight="1"/>
    <row r="3183" s="121" customFormat="1" ht="11.25" customHeight="1"/>
    <row r="3184" s="121" customFormat="1" ht="11.25" customHeight="1"/>
    <row r="3185" s="121" customFormat="1" ht="11.25" customHeight="1"/>
    <row r="3186" s="121" customFormat="1" ht="11.25" customHeight="1"/>
    <row r="3187" s="121" customFormat="1" ht="11.25" customHeight="1"/>
    <row r="3188" s="121" customFormat="1" ht="11.25" customHeight="1"/>
    <row r="3189" s="121" customFormat="1" ht="11.25" customHeight="1"/>
    <row r="3190" s="121" customFormat="1" ht="11.25" customHeight="1"/>
    <row r="3191" s="121" customFormat="1" ht="11.25" customHeight="1"/>
    <row r="3192" s="121" customFormat="1" ht="11.25" customHeight="1"/>
    <row r="3193" s="121" customFormat="1" ht="11.25" customHeight="1"/>
    <row r="3194" s="121" customFormat="1" ht="11.25" customHeight="1"/>
    <row r="3195" s="121" customFormat="1" ht="11.25" customHeight="1"/>
    <row r="3196" s="121" customFormat="1" ht="11.25" customHeight="1"/>
    <row r="3197" s="121" customFormat="1" ht="11.25" customHeight="1"/>
    <row r="3198" s="121" customFormat="1" ht="11.25" customHeight="1"/>
    <row r="3199" s="121" customFormat="1" ht="11.25" customHeight="1"/>
    <row r="3200" s="121" customFormat="1" ht="11.25" customHeight="1"/>
    <row r="3201" s="121" customFormat="1" ht="11.25" customHeight="1"/>
    <row r="3202" s="121" customFormat="1" ht="11.25" customHeight="1"/>
    <row r="3203" s="121" customFormat="1" ht="11.25" customHeight="1"/>
    <row r="3204" s="121" customFormat="1" ht="11.25" customHeight="1"/>
    <row r="3205" s="121" customFormat="1" ht="11.25" customHeight="1"/>
    <row r="3206" s="121" customFormat="1" ht="11.25" customHeight="1"/>
    <row r="3207" s="121" customFormat="1" ht="11.25" customHeight="1"/>
    <row r="3208" s="121" customFormat="1" ht="11.25" customHeight="1"/>
    <row r="3209" s="121" customFormat="1" ht="11.25" customHeight="1"/>
    <row r="3210" s="121" customFormat="1" ht="11.25" customHeight="1"/>
    <row r="3211" s="121" customFormat="1" ht="11.25" customHeight="1"/>
    <row r="3212" s="121" customFormat="1" ht="11.25" customHeight="1"/>
    <row r="3213" s="121" customFormat="1" ht="11.25" customHeight="1"/>
    <row r="3214" s="121" customFormat="1" ht="11.25" customHeight="1"/>
    <row r="3215" s="121" customFormat="1" ht="11.25" customHeight="1"/>
    <row r="3216" s="121" customFormat="1" ht="11.25" customHeight="1"/>
    <row r="3217" s="121" customFormat="1" ht="11.25" customHeight="1"/>
    <row r="3218" s="121" customFormat="1" ht="11.25" customHeight="1"/>
    <row r="3219" s="121" customFormat="1" ht="11.25" customHeight="1"/>
    <row r="3220" s="121" customFormat="1" ht="11.25" customHeight="1"/>
    <row r="3221" s="121" customFormat="1" ht="11.25" customHeight="1"/>
    <row r="3222" s="121" customFormat="1" ht="11.25" customHeight="1"/>
    <row r="3223" s="121" customFormat="1" ht="11.25" customHeight="1"/>
    <row r="3224" s="121" customFormat="1" ht="11.25" customHeight="1"/>
    <row r="3225" s="121" customFormat="1" ht="11.25" customHeight="1"/>
    <row r="3226" s="121" customFormat="1" ht="11.25" customHeight="1"/>
    <row r="3227" s="121" customFormat="1" ht="11.25" customHeight="1"/>
    <row r="3228" s="121" customFormat="1" ht="11.25" customHeight="1"/>
    <row r="3229" s="121" customFormat="1" ht="11.25" customHeight="1"/>
    <row r="3230" s="121" customFormat="1" ht="11.25" customHeight="1"/>
    <row r="3231" s="121" customFormat="1" ht="11.25" customHeight="1"/>
    <row r="3232" s="121" customFormat="1" ht="11.25" customHeight="1"/>
    <row r="3233" s="121" customFormat="1" ht="11.25" customHeight="1"/>
    <row r="3234" s="121" customFormat="1" ht="11.25" customHeight="1"/>
    <row r="3235" s="121" customFormat="1" ht="11.25" customHeight="1"/>
    <row r="3236" s="121" customFormat="1" ht="11.25" customHeight="1"/>
    <row r="3237" s="121" customFormat="1" ht="11.25" customHeight="1"/>
    <row r="3238" s="121" customFormat="1" ht="11.25" customHeight="1"/>
    <row r="3239" s="121" customFormat="1" ht="11.25" customHeight="1"/>
    <row r="3240" s="121" customFormat="1" ht="11.25" customHeight="1"/>
    <row r="3241" s="121" customFormat="1" ht="11.25" customHeight="1"/>
    <row r="3242" s="121" customFormat="1" ht="11.25" customHeight="1"/>
    <row r="3243" s="121" customFormat="1" ht="11.25" customHeight="1"/>
    <row r="3244" s="121" customFormat="1" ht="11.25" customHeight="1"/>
    <row r="3245" s="121" customFormat="1" ht="11.25" customHeight="1"/>
    <row r="3246" s="121" customFormat="1" ht="11.25" customHeight="1"/>
    <row r="3247" s="121" customFormat="1" ht="11.25" customHeight="1"/>
    <row r="3248" s="121" customFormat="1" ht="11.25" customHeight="1"/>
    <row r="3249" s="121" customFormat="1" ht="11.25" customHeight="1"/>
    <row r="3250" s="121" customFormat="1" ht="11.25" customHeight="1"/>
    <row r="3251" s="121" customFormat="1" ht="11.25" customHeight="1"/>
    <row r="3252" s="121" customFormat="1" ht="11.25" customHeight="1"/>
    <row r="3253" s="121" customFormat="1" ht="11.25" customHeight="1"/>
    <row r="3254" s="121" customFormat="1" ht="11.25" customHeight="1"/>
    <row r="3255" s="121" customFormat="1" ht="11.25" customHeight="1"/>
    <row r="3256" s="121" customFormat="1" ht="11.25" customHeight="1"/>
    <row r="3257" s="121" customFormat="1" ht="11.25" customHeight="1"/>
    <row r="3258" s="121" customFormat="1" ht="11.25" customHeight="1"/>
    <row r="3259" s="121" customFormat="1" ht="11.25" customHeight="1"/>
    <row r="3260" s="121" customFormat="1" ht="11.25" customHeight="1"/>
    <row r="3261" s="121" customFormat="1" ht="11.25" customHeight="1"/>
    <row r="3262" s="121" customFormat="1" ht="11.25" customHeight="1"/>
    <row r="3263" s="121" customFormat="1" ht="11.25" customHeight="1"/>
    <row r="3264" s="121" customFormat="1" ht="11.25" customHeight="1"/>
    <row r="3265" s="121" customFormat="1" ht="11.25" customHeight="1"/>
    <row r="3266" s="121" customFormat="1" ht="11.25" customHeight="1"/>
    <row r="3267" s="121" customFormat="1" ht="11.25" customHeight="1"/>
    <row r="3268" s="121" customFormat="1" ht="11.25" customHeight="1"/>
    <row r="3269" s="121" customFormat="1" ht="11.25" customHeight="1"/>
    <row r="3270" s="121" customFormat="1" ht="11.25" customHeight="1"/>
    <row r="3271" s="121" customFormat="1" ht="11.25" customHeight="1"/>
    <row r="3272" s="121" customFormat="1" ht="11.25" customHeight="1"/>
    <row r="3273" s="121" customFormat="1" ht="11.25" customHeight="1"/>
    <row r="3274" s="121" customFormat="1" ht="11.25" customHeight="1"/>
    <row r="3275" s="121" customFormat="1" ht="11.25" customHeight="1"/>
    <row r="3276" s="121" customFormat="1" ht="11.25" customHeight="1"/>
    <row r="3277" s="121" customFormat="1" ht="11.25" customHeight="1"/>
    <row r="3278" s="121" customFormat="1" ht="11.25" customHeight="1"/>
    <row r="3279" s="121" customFormat="1" ht="11.25" customHeight="1"/>
    <row r="3280" s="121" customFormat="1" ht="11.25" customHeight="1"/>
    <row r="3281" s="121" customFormat="1" ht="11.25" customHeight="1"/>
    <row r="3282" s="121" customFormat="1" ht="11.25" customHeight="1"/>
    <row r="3283" s="121" customFormat="1" ht="11.25" customHeight="1"/>
    <row r="3284" s="121" customFormat="1" ht="11.25" customHeight="1"/>
    <row r="3285" s="121" customFormat="1" ht="11.25" customHeight="1"/>
    <row r="3286" s="121" customFormat="1" ht="11.25" customHeight="1"/>
    <row r="3287" s="121" customFormat="1" ht="11.25" customHeight="1"/>
    <row r="3288" s="121" customFormat="1" ht="11.25" customHeight="1"/>
    <row r="3289" s="121" customFormat="1" ht="11.25" customHeight="1"/>
    <row r="3290" s="121" customFormat="1" ht="11.25" customHeight="1"/>
    <row r="3291" s="121" customFormat="1" ht="11.25" customHeight="1"/>
    <row r="3292" s="121" customFormat="1" ht="11.25" customHeight="1"/>
    <row r="3293" s="121" customFormat="1" ht="11.25" customHeight="1"/>
    <row r="3294" s="121" customFormat="1" ht="11.25" customHeight="1"/>
    <row r="3295" s="121" customFormat="1" ht="11.25" customHeight="1"/>
    <row r="3296" s="121" customFormat="1" ht="11.25" customHeight="1"/>
    <row r="3297" s="121" customFormat="1" ht="11.25" customHeight="1"/>
    <row r="3298" s="121" customFormat="1" ht="11.25" customHeight="1"/>
    <row r="3299" s="121" customFormat="1" ht="11.25" customHeight="1"/>
    <row r="3300" s="121" customFormat="1" ht="11.25" customHeight="1"/>
    <row r="3301" s="121" customFormat="1" ht="11.25" customHeight="1"/>
    <row r="3302" s="121" customFormat="1" ht="11.25" customHeight="1"/>
    <row r="3303" s="121" customFormat="1" ht="11.25" customHeight="1"/>
    <row r="3304" s="121" customFormat="1" ht="11.25" customHeight="1"/>
    <row r="3305" s="121" customFormat="1" ht="11.25" customHeight="1"/>
    <row r="3306" s="121" customFormat="1" ht="11.25" customHeight="1"/>
    <row r="3307" s="121" customFormat="1" ht="11.25" customHeight="1"/>
    <row r="3308" s="121" customFormat="1" ht="11.25" customHeight="1"/>
    <row r="3309" s="121" customFormat="1" ht="11.25" customHeight="1"/>
    <row r="3310" s="121" customFormat="1" ht="11.25" customHeight="1"/>
    <row r="3311" s="121" customFormat="1" ht="11.25" customHeight="1"/>
    <row r="3312" s="121" customFormat="1" ht="11.25" customHeight="1"/>
    <row r="3313" s="121" customFormat="1" ht="11.25" customHeight="1"/>
    <row r="3314" s="121" customFormat="1" ht="11.25" customHeight="1"/>
    <row r="3315" s="121" customFormat="1" ht="11.25" customHeight="1"/>
    <row r="3316" s="121" customFormat="1" ht="11.25" customHeight="1"/>
    <row r="3317" s="121" customFormat="1" ht="11.25" customHeight="1"/>
    <row r="3318" s="121" customFormat="1" ht="11.25" customHeight="1"/>
    <row r="3319" s="121" customFormat="1" ht="11.25" customHeight="1"/>
    <row r="3320" s="121" customFormat="1" ht="11.25" customHeight="1"/>
    <row r="3321" s="121" customFormat="1" ht="11.25" customHeight="1"/>
    <row r="3322" s="121" customFormat="1" ht="11.25" customHeight="1"/>
    <row r="3323" s="121" customFormat="1" ht="11.25" customHeight="1"/>
    <row r="3324" s="121" customFormat="1" ht="11.25" customHeight="1"/>
    <row r="3325" s="121" customFormat="1" ht="11.25" customHeight="1"/>
    <row r="3326" s="121" customFormat="1" ht="11.25" customHeight="1"/>
    <row r="3327" s="121" customFormat="1" ht="11.25" customHeight="1"/>
    <row r="3328" s="121" customFormat="1" ht="11.25" customHeight="1"/>
    <row r="3329" s="121" customFormat="1" ht="11.25" customHeight="1"/>
    <row r="3330" s="121" customFormat="1" ht="11.25" customHeight="1"/>
    <row r="3331" s="121" customFormat="1" ht="11.25" customHeight="1"/>
    <row r="3332" s="121" customFormat="1" ht="11.25" customHeight="1"/>
    <row r="3333" s="121" customFormat="1" ht="11.25" customHeight="1"/>
    <row r="3334" s="121" customFormat="1" ht="11.25" customHeight="1"/>
    <row r="3335" s="121" customFormat="1" ht="11.25" customHeight="1"/>
    <row r="3336" s="121" customFormat="1" ht="11.25" customHeight="1"/>
    <row r="3337" s="121" customFormat="1" ht="11.25" customHeight="1"/>
    <row r="3338" s="121" customFormat="1" ht="11.25" customHeight="1"/>
    <row r="3339" s="121" customFormat="1" ht="11.25" customHeight="1"/>
    <row r="3340" s="121" customFormat="1" ht="11.25" customHeight="1"/>
    <row r="3341" s="121" customFormat="1" ht="11.25" customHeight="1"/>
    <row r="3342" s="121" customFormat="1" ht="11.25" customHeight="1"/>
    <row r="3343" s="121" customFormat="1" ht="11.25" customHeight="1"/>
    <row r="3344" s="121" customFormat="1" ht="11.25" customHeight="1"/>
    <row r="3345" s="121" customFormat="1" ht="11.25" customHeight="1"/>
    <row r="3346" s="121" customFormat="1" ht="11.25" customHeight="1"/>
    <row r="3347" s="121" customFormat="1" ht="11.25" customHeight="1"/>
    <row r="3348" s="121" customFormat="1" ht="11.25" customHeight="1"/>
    <row r="3349" s="121" customFormat="1" ht="11.25" customHeight="1"/>
    <row r="3350" s="121" customFormat="1" ht="11.25" customHeight="1"/>
    <row r="3351" s="121" customFormat="1" ht="11.25" customHeight="1"/>
    <row r="3352" s="121" customFormat="1" ht="11.25" customHeight="1"/>
    <row r="3353" s="121" customFormat="1" ht="11.25" customHeight="1"/>
    <row r="3354" s="121" customFormat="1" ht="11.25" customHeight="1"/>
    <row r="3355" s="121" customFormat="1" ht="11.25" customHeight="1"/>
    <row r="3356" s="121" customFormat="1" ht="11.25" customHeight="1"/>
    <row r="3357" s="121" customFormat="1" ht="11.25" customHeight="1"/>
    <row r="3358" s="121" customFormat="1" ht="11.25" customHeight="1"/>
    <row r="3359" s="121" customFormat="1" ht="11.25" customHeight="1"/>
    <row r="3360" s="121" customFormat="1" ht="11.25" customHeight="1"/>
    <row r="3361" s="121" customFormat="1" ht="11.25" customHeight="1"/>
    <row r="3362" s="121" customFormat="1" ht="11.25" customHeight="1"/>
    <row r="3363" s="121" customFormat="1" ht="11.25" customHeight="1"/>
    <row r="3364" s="121" customFormat="1" ht="11.25" customHeight="1"/>
    <row r="3365" s="121" customFormat="1" ht="11.25" customHeight="1"/>
    <row r="3366" s="121" customFormat="1" ht="11.25" customHeight="1"/>
    <row r="3367" s="121" customFormat="1" ht="11.25" customHeight="1"/>
    <row r="3368" s="121" customFormat="1" ht="11.25" customHeight="1"/>
    <row r="3369" s="121" customFormat="1" ht="11.25" customHeight="1"/>
    <row r="3370" s="121" customFormat="1" ht="11.25" customHeight="1"/>
    <row r="3371" s="121" customFormat="1" ht="11.25" customHeight="1"/>
    <row r="3372" s="121" customFormat="1" ht="11.25" customHeight="1"/>
    <row r="3373" s="121" customFormat="1" ht="11.25" customHeight="1"/>
    <row r="3374" s="121" customFormat="1" ht="11.25" customHeight="1"/>
    <row r="3375" s="121" customFormat="1" ht="11.25" customHeight="1"/>
    <row r="3376" s="121" customFormat="1" ht="11.25" customHeight="1"/>
    <row r="3377" s="121" customFormat="1" ht="11.25" customHeight="1"/>
    <row r="3378" s="121" customFormat="1" ht="11.25" customHeight="1"/>
    <row r="3379" s="121" customFormat="1" ht="11.25" customHeight="1"/>
    <row r="3380" s="121" customFormat="1" ht="11.25" customHeight="1"/>
    <row r="3381" s="121" customFormat="1" ht="11.25" customHeight="1"/>
    <row r="3382" s="121" customFormat="1" ht="11.25" customHeight="1"/>
    <row r="3383" s="121" customFormat="1" ht="11.25" customHeight="1"/>
    <row r="3384" s="121" customFormat="1" ht="11.25" customHeight="1"/>
    <row r="3385" s="121" customFormat="1" ht="11.25" customHeight="1"/>
    <row r="3386" s="121" customFormat="1" ht="11.25" customHeight="1"/>
    <row r="3387" s="121" customFormat="1" ht="11.25" customHeight="1"/>
    <row r="3388" s="121" customFormat="1" ht="11.25" customHeight="1"/>
    <row r="3389" s="121" customFormat="1" ht="11.25" customHeight="1"/>
    <row r="3390" s="121" customFormat="1" ht="11.25" customHeight="1"/>
    <row r="3391" s="121" customFormat="1" ht="11.25" customHeight="1"/>
    <row r="3392" s="121" customFormat="1" ht="11.25" customHeight="1"/>
    <row r="3393" s="121" customFormat="1" ht="11.25" customHeight="1"/>
    <row r="3394" s="121" customFormat="1" ht="11.25" customHeight="1"/>
    <row r="3395" s="121" customFormat="1" ht="11.25" customHeight="1"/>
    <row r="3396" s="121" customFormat="1" ht="11.25" customHeight="1"/>
    <row r="3397" s="121" customFormat="1" ht="11.25" customHeight="1"/>
    <row r="3398" s="121" customFormat="1" ht="11.25" customHeight="1"/>
    <row r="3399" s="121" customFormat="1" ht="11.25" customHeight="1"/>
    <row r="3400" s="121" customFormat="1" ht="11.25" customHeight="1"/>
    <row r="3401" s="121" customFormat="1" ht="11.25" customHeight="1"/>
    <row r="3402" s="121" customFormat="1" ht="11.25" customHeight="1"/>
    <row r="3403" s="121" customFormat="1" ht="11.25" customHeight="1"/>
    <row r="3404" s="121" customFormat="1" ht="11.25" customHeight="1"/>
    <row r="3405" s="121" customFormat="1" ht="11.25" customHeight="1"/>
    <row r="3406" s="121" customFormat="1" ht="11.25" customHeight="1"/>
    <row r="3407" s="121" customFormat="1" ht="11.25" customHeight="1"/>
    <row r="3408" s="121" customFormat="1" ht="11.25" customHeight="1"/>
    <row r="3409" s="121" customFormat="1" ht="11.25" customHeight="1"/>
    <row r="3410" s="121" customFormat="1" ht="11.25" customHeight="1"/>
    <row r="3411" s="121" customFormat="1" ht="11.25" customHeight="1"/>
    <row r="3412" s="121" customFormat="1" ht="11.25" customHeight="1"/>
    <row r="3413" s="121" customFormat="1" ht="11.25" customHeight="1"/>
    <row r="3414" s="121" customFormat="1" ht="11.25" customHeight="1"/>
    <row r="3415" s="121" customFormat="1" ht="11.25" customHeight="1"/>
    <row r="3416" s="121" customFormat="1" ht="11.25" customHeight="1"/>
    <row r="3417" s="121" customFormat="1" ht="11.25" customHeight="1"/>
    <row r="3418" s="121" customFormat="1" ht="11.25" customHeight="1"/>
    <row r="3419" s="121" customFormat="1" ht="11.25" customHeight="1"/>
    <row r="3420" s="121" customFormat="1" ht="11.25" customHeight="1"/>
    <row r="3421" s="121" customFormat="1" ht="11.25" customHeight="1"/>
    <row r="3422" s="121" customFormat="1" ht="11.25" customHeight="1"/>
    <row r="3423" s="121" customFormat="1" ht="11.25" customHeight="1"/>
    <row r="3424" s="121" customFormat="1" ht="11.25" customHeight="1"/>
    <row r="3425" s="121" customFormat="1" ht="11.25" customHeight="1"/>
    <row r="3426" s="121" customFormat="1" ht="11.25" customHeight="1"/>
    <row r="3427" s="121" customFormat="1" ht="11.25" customHeight="1"/>
    <row r="3428" s="121" customFormat="1" ht="11.25" customHeight="1"/>
    <row r="3429" s="121" customFormat="1" ht="11.25" customHeight="1"/>
    <row r="3430" s="121" customFormat="1" ht="11.25" customHeight="1"/>
    <row r="3431" s="121" customFormat="1" ht="11.25" customHeight="1"/>
    <row r="3432" s="121" customFormat="1" ht="11.25" customHeight="1"/>
    <row r="3433" s="121" customFormat="1" ht="11.25" customHeight="1"/>
    <row r="3434" s="121" customFormat="1" ht="11.25" customHeight="1"/>
    <row r="3435" s="121" customFormat="1" ht="11.25" customHeight="1"/>
    <row r="3436" s="121" customFormat="1" ht="11.25" customHeight="1"/>
    <row r="3437" s="121" customFormat="1" ht="11.25" customHeight="1"/>
    <row r="3438" s="121" customFormat="1" ht="11.25" customHeight="1"/>
    <row r="3439" s="121" customFormat="1" ht="11.25" customHeight="1"/>
    <row r="3440" s="121" customFormat="1" ht="11.25" customHeight="1"/>
    <row r="3441" s="121" customFormat="1" ht="11.25" customHeight="1"/>
    <row r="3442" s="121" customFormat="1" ht="11.25" customHeight="1"/>
    <row r="3443" s="121" customFormat="1" ht="11.25" customHeight="1"/>
    <row r="3444" s="121" customFormat="1" ht="11.25" customHeight="1"/>
    <row r="3445" s="121" customFormat="1" ht="11.25" customHeight="1"/>
    <row r="3446" s="121" customFormat="1" ht="11.25" customHeight="1"/>
    <row r="3447" s="121" customFormat="1" ht="11.25" customHeight="1"/>
    <row r="3448" s="121" customFormat="1" ht="11.25" customHeight="1"/>
    <row r="3449" s="121" customFormat="1" ht="11.25" customHeight="1"/>
    <row r="3450" s="121" customFormat="1" ht="11.25" customHeight="1"/>
    <row r="3451" s="121" customFormat="1" ht="11.25" customHeight="1"/>
    <row r="3452" s="121" customFormat="1" ht="11.25" customHeight="1"/>
    <row r="3453" s="121" customFormat="1" ht="11.25" customHeight="1"/>
    <row r="3454" s="121" customFormat="1" ht="11.25" customHeight="1"/>
    <row r="3455" s="121" customFormat="1" ht="11.25" customHeight="1"/>
    <row r="3456" s="121" customFormat="1" ht="11.25" customHeight="1"/>
    <row r="3457" s="121" customFormat="1" ht="11.25" customHeight="1"/>
    <row r="3458" s="121" customFormat="1" ht="11.25" customHeight="1"/>
    <row r="3459" s="121" customFormat="1" ht="11.25" customHeight="1"/>
    <row r="3460" s="121" customFormat="1" ht="11.25" customHeight="1"/>
    <row r="3461" s="121" customFormat="1" ht="11.25" customHeight="1"/>
    <row r="3462" s="121" customFormat="1" ht="11.25" customHeight="1"/>
    <row r="3463" s="121" customFormat="1" ht="11.25" customHeight="1"/>
    <row r="3464" s="121" customFormat="1" ht="11.25" customHeight="1"/>
    <row r="3465" s="121" customFormat="1" ht="11.25" customHeight="1"/>
    <row r="3466" s="121" customFormat="1" ht="11.25" customHeight="1"/>
    <row r="3467" s="121" customFormat="1" ht="11.25" customHeight="1"/>
    <row r="3468" s="121" customFormat="1" ht="11.25" customHeight="1"/>
    <row r="3469" s="121" customFormat="1" ht="11.25" customHeight="1"/>
    <row r="3470" s="121" customFormat="1" ht="11.25" customHeight="1"/>
    <row r="3471" s="121" customFormat="1" ht="11.25" customHeight="1"/>
    <row r="3472" s="121" customFormat="1" ht="11.25" customHeight="1"/>
    <row r="3473" s="121" customFormat="1" ht="11.25" customHeight="1"/>
    <row r="3474" s="121" customFormat="1" ht="11.25" customHeight="1"/>
    <row r="3475" s="121" customFormat="1" ht="11.25" customHeight="1"/>
    <row r="3476" s="121" customFormat="1" ht="11.25" customHeight="1"/>
    <row r="3477" s="121" customFormat="1" ht="11.25" customHeight="1"/>
    <row r="3478" s="121" customFormat="1" ht="11.25" customHeight="1"/>
    <row r="3479" s="121" customFormat="1" ht="11.25" customHeight="1"/>
    <row r="3480" s="121" customFormat="1" ht="11.25" customHeight="1"/>
    <row r="3481" s="121" customFormat="1" ht="11.25" customHeight="1"/>
    <row r="3482" s="121" customFormat="1" ht="11.25" customHeight="1"/>
    <row r="3483" s="121" customFormat="1" ht="11.25" customHeight="1"/>
    <row r="3484" s="121" customFormat="1" ht="11.25" customHeight="1"/>
    <row r="3485" s="121" customFormat="1" ht="11.25" customHeight="1"/>
    <row r="3486" s="121" customFormat="1" ht="11.25" customHeight="1"/>
    <row r="3487" s="121" customFormat="1" ht="11.25" customHeight="1"/>
    <row r="3488" s="121" customFormat="1" ht="11.25" customHeight="1"/>
    <row r="3489" s="121" customFormat="1" ht="11.25" customHeight="1"/>
    <row r="3490" s="121" customFormat="1" ht="11.25" customHeight="1"/>
    <row r="3491" s="121" customFormat="1" ht="11.25" customHeight="1"/>
    <row r="3492" s="121" customFormat="1" ht="11.25" customHeight="1"/>
    <row r="3493" s="121" customFormat="1" ht="11.25" customHeight="1"/>
    <row r="3494" s="121" customFormat="1" ht="11.25" customHeight="1"/>
    <row r="3495" s="121" customFormat="1" ht="11.25" customHeight="1"/>
    <row r="3496" s="121" customFormat="1" ht="11.25" customHeight="1"/>
    <row r="3497" s="121" customFormat="1" ht="11.25" customHeight="1"/>
    <row r="3498" s="121" customFormat="1" ht="11.25" customHeight="1"/>
    <row r="3499" s="121" customFormat="1" ht="11.25" customHeight="1"/>
    <row r="3500" s="121" customFormat="1" ht="11.25" customHeight="1"/>
    <row r="3501" s="121" customFormat="1" ht="11.25" customHeight="1"/>
    <row r="3502" s="121" customFormat="1" ht="11.25" customHeight="1"/>
    <row r="3503" s="121" customFormat="1" ht="11.25" customHeight="1"/>
    <row r="3504" s="121" customFormat="1" ht="11.25" customHeight="1"/>
    <row r="3505" s="121" customFormat="1" ht="11.25" customHeight="1"/>
    <row r="3506" s="121" customFormat="1" ht="11.25" customHeight="1"/>
    <row r="3507" s="121" customFormat="1" ht="11.25" customHeight="1"/>
    <row r="3508" s="121" customFormat="1" ht="11.25" customHeight="1"/>
    <row r="3509" s="121" customFormat="1" ht="11.25" customHeight="1"/>
    <row r="3510" s="121" customFormat="1" ht="11.25" customHeight="1"/>
    <row r="3511" s="121" customFormat="1" ht="11.25" customHeight="1"/>
    <row r="3512" s="121" customFormat="1" ht="11.25" customHeight="1"/>
    <row r="3513" s="121" customFormat="1" ht="11.25" customHeight="1"/>
    <row r="3514" s="121" customFormat="1" ht="11.25" customHeight="1"/>
    <row r="3515" s="121" customFormat="1" ht="11.25" customHeight="1"/>
    <row r="3516" s="121" customFormat="1" ht="11.25" customHeight="1"/>
    <row r="3517" s="121" customFormat="1" ht="11.25" customHeight="1"/>
    <row r="3518" s="121" customFormat="1" ht="11.25" customHeight="1"/>
    <row r="3519" s="121" customFormat="1" ht="11.25" customHeight="1"/>
    <row r="3520" s="121" customFormat="1" ht="11.25" customHeight="1"/>
    <row r="3521" s="121" customFormat="1" ht="11.25" customHeight="1"/>
    <row r="3522" s="121" customFormat="1" ht="11.25" customHeight="1"/>
    <row r="3523" s="121" customFormat="1" ht="11.25" customHeight="1"/>
    <row r="3524" s="121" customFormat="1" ht="11.25" customHeight="1"/>
    <row r="3525" s="121" customFormat="1" ht="11.25" customHeight="1"/>
    <row r="3526" s="121" customFormat="1" ht="11.25" customHeight="1"/>
    <row r="3527" s="121" customFormat="1" ht="11.25" customHeight="1"/>
    <row r="3528" s="121" customFormat="1" ht="11.25" customHeight="1"/>
    <row r="3529" s="121" customFormat="1" ht="11.25" customHeight="1"/>
    <row r="3530" s="121" customFormat="1" ht="11.25" customHeight="1"/>
    <row r="3531" s="121" customFormat="1" ht="11.25" customHeight="1"/>
    <row r="3532" s="121" customFormat="1" ht="11.25" customHeight="1"/>
    <row r="3533" s="121" customFormat="1" ht="11.25" customHeight="1"/>
    <row r="3534" s="121" customFormat="1" ht="11.25" customHeight="1"/>
    <row r="3535" s="121" customFormat="1" ht="11.25" customHeight="1"/>
    <row r="3536" s="121" customFormat="1" ht="11.25" customHeight="1"/>
    <row r="3537" s="121" customFormat="1" ht="11.25" customHeight="1"/>
    <row r="3538" s="121" customFormat="1" ht="11.25" customHeight="1"/>
    <row r="3539" s="121" customFormat="1" ht="11.25" customHeight="1"/>
    <row r="3540" s="121" customFormat="1" ht="11.25" customHeight="1"/>
    <row r="3541" s="121" customFormat="1" ht="11.25" customHeight="1"/>
    <row r="3542" s="121" customFormat="1" ht="11.25" customHeight="1"/>
    <row r="3543" s="121" customFormat="1" ht="11.25" customHeight="1"/>
    <row r="3544" s="121" customFormat="1" ht="11.25" customHeight="1"/>
    <row r="3545" s="121" customFormat="1" ht="11.25" customHeight="1"/>
    <row r="3546" s="121" customFormat="1" ht="11.25" customHeight="1"/>
    <row r="3547" s="121" customFormat="1" ht="11.25" customHeight="1"/>
    <row r="3548" s="121" customFormat="1" ht="11.25" customHeight="1"/>
    <row r="3549" s="121" customFormat="1" ht="11.25" customHeight="1"/>
    <row r="3550" s="121" customFormat="1" ht="11.25" customHeight="1"/>
    <row r="3551" s="121" customFormat="1" ht="11.25" customHeight="1"/>
    <row r="3552" s="121" customFormat="1" ht="11.25" customHeight="1"/>
    <row r="3553" s="121" customFormat="1" ht="11.25" customHeight="1"/>
    <row r="3554" s="121" customFormat="1" ht="11.25" customHeight="1"/>
    <row r="3555" s="121" customFormat="1" ht="11.25" customHeight="1"/>
    <row r="3556" s="121" customFormat="1" ht="11.25" customHeight="1"/>
    <row r="3557" s="121" customFormat="1" ht="11.25" customHeight="1"/>
    <row r="3558" s="121" customFormat="1" ht="11.25" customHeight="1"/>
    <row r="3559" s="121" customFormat="1" ht="11.25" customHeight="1"/>
    <row r="3560" s="121" customFormat="1" ht="11.25" customHeight="1"/>
    <row r="3561" s="121" customFormat="1" ht="11.25" customHeight="1"/>
    <row r="3562" s="121" customFormat="1" ht="11.25" customHeight="1"/>
    <row r="3563" s="121" customFormat="1" ht="11.25" customHeight="1"/>
    <row r="3564" s="121" customFormat="1" ht="11.25" customHeight="1"/>
    <row r="3565" s="121" customFormat="1" ht="11.25" customHeight="1"/>
    <row r="3566" s="121" customFormat="1" ht="11.25" customHeight="1"/>
    <row r="3567" s="121" customFormat="1" ht="11.25" customHeight="1"/>
    <row r="3568" s="121" customFormat="1" ht="11.25" customHeight="1"/>
    <row r="3569" s="121" customFormat="1" ht="11.25" customHeight="1"/>
    <row r="3570" s="121" customFormat="1" ht="11.25" customHeight="1"/>
    <row r="3571" s="121" customFormat="1" ht="11.25" customHeight="1"/>
    <row r="3572" s="121" customFormat="1" ht="11.25" customHeight="1"/>
    <row r="3573" s="121" customFormat="1" ht="11.25" customHeight="1"/>
    <row r="3574" s="121" customFormat="1" ht="11.25" customHeight="1"/>
    <row r="3575" s="121" customFormat="1" ht="11.25" customHeight="1"/>
    <row r="3576" s="121" customFormat="1" ht="11.25" customHeight="1"/>
    <row r="3577" s="121" customFormat="1" ht="11.25" customHeight="1"/>
    <row r="3578" s="121" customFormat="1" ht="11.25" customHeight="1"/>
    <row r="3579" s="121" customFormat="1" ht="11.25" customHeight="1"/>
    <row r="3580" s="121" customFormat="1" ht="11.25" customHeight="1"/>
    <row r="3581" s="121" customFormat="1" ht="11.25" customHeight="1"/>
    <row r="3582" s="121" customFormat="1" ht="11.25" customHeight="1"/>
    <row r="3583" s="121" customFormat="1" ht="11.25" customHeight="1"/>
    <row r="3584" s="121" customFormat="1" ht="11.25" customHeight="1"/>
    <row r="3585" s="121" customFormat="1" ht="11.25" customHeight="1"/>
    <row r="3586" s="121" customFormat="1" ht="11.25" customHeight="1"/>
    <row r="3587" s="121" customFormat="1" ht="11.25" customHeight="1"/>
    <row r="3588" s="121" customFormat="1" ht="11.25" customHeight="1"/>
    <row r="3589" s="121" customFormat="1" ht="11.25" customHeight="1"/>
    <row r="3590" s="121" customFormat="1" ht="11.25" customHeight="1"/>
    <row r="3591" s="121" customFormat="1" ht="11.25" customHeight="1"/>
    <row r="3592" s="121" customFormat="1" ht="11.25" customHeight="1"/>
    <row r="3593" s="121" customFormat="1" ht="11.25" customHeight="1"/>
    <row r="3594" s="121" customFormat="1" ht="11.25" customHeight="1"/>
    <row r="3595" s="121" customFormat="1" ht="11.25" customHeight="1"/>
    <row r="3596" s="121" customFormat="1" ht="11.25" customHeight="1"/>
    <row r="3597" s="121" customFormat="1" ht="11.25" customHeight="1"/>
    <row r="3598" s="121" customFormat="1" ht="11.25" customHeight="1"/>
    <row r="3599" s="121" customFormat="1" ht="11.25" customHeight="1"/>
    <row r="3600" s="121" customFormat="1" ht="11.25" customHeight="1"/>
    <row r="3601" s="121" customFormat="1" ht="11.25" customHeight="1"/>
    <row r="3602" s="121" customFormat="1" ht="11.25" customHeight="1"/>
    <row r="3603" s="121" customFormat="1" ht="11.25" customHeight="1"/>
    <row r="3604" s="121" customFormat="1" ht="11.25" customHeight="1"/>
    <row r="3605" s="121" customFormat="1" ht="11.25" customHeight="1"/>
    <row r="3606" s="121" customFormat="1" ht="11.25" customHeight="1"/>
    <row r="3607" s="121" customFormat="1" ht="11.25" customHeight="1"/>
    <row r="3608" s="121" customFormat="1" ht="11.25" customHeight="1"/>
    <row r="3609" s="121" customFormat="1" ht="11.25" customHeight="1"/>
    <row r="3610" s="121" customFormat="1" ht="11.25" customHeight="1"/>
    <row r="3611" s="121" customFormat="1" ht="11.25" customHeight="1"/>
    <row r="3612" s="121" customFormat="1" ht="11.25" customHeight="1"/>
    <row r="3613" s="121" customFormat="1" ht="11.25" customHeight="1"/>
    <row r="3614" s="121" customFormat="1" ht="11.25" customHeight="1"/>
    <row r="3615" s="121" customFormat="1" ht="11.25" customHeight="1"/>
    <row r="3616" s="121" customFormat="1" ht="11.25" customHeight="1"/>
    <row r="3617" s="121" customFormat="1" ht="11.25" customHeight="1"/>
    <row r="3618" s="121" customFormat="1" ht="11.25" customHeight="1"/>
    <row r="3619" s="121" customFormat="1" ht="11.25" customHeight="1"/>
    <row r="3620" s="121" customFormat="1" ht="11.25" customHeight="1"/>
    <row r="3621" s="121" customFormat="1" ht="11.25" customHeight="1"/>
    <row r="3622" s="121" customFormat="1" ht="11.25" customHeight="1"/>
    <row r="3623" s="121" customFormat="1" ht="11.25" customHeight="1"/>
    <row r="3624" s="121" customFormat="1" ht="11.25" customHeight="1"/>
    <row r="3625" s="121" customFormat="1" ht="11.25" customHeight="1"/>
    <row r="3626" s="121" customFormat="1" ht="11.25" customHeight="1"/>
    <row r="3627" s="121" customFormat="1" ht="11.25" customHeight="1"/>
    <row r="3628" s="121" customFormat="1" ht="11.25" customHeight="1"/>
    <row r="3629" s="121" customFormat="1" ht="11.25" customHeight="1"/>
    <row r="3630" s="121" customFormat="1" ht="11.25" customHeight="1"/>
    <row r="3631" s="121" customFormat="1" ht="11.25" customHeight="1"/>
    <row r="3632" s="121" customFormat="1" ht="11.25" customHeight="1"/>
    <row r="3633" s="121" customFormat="1" ht="11.25" customHeight="1"/>
    <row r="3634" s="121" customFormat="1" ht="11.25" customHeight="1"/>
    <row r="3635" s="121" customFormat="1" ht="11.25" customHeight="1"/>
    <row r="3636" s="121" customFormat="1" ht="11.25" customHeight="1"/>
    <row r="3637" s="121" customFormat="1" ht="11.25" customHeight="1"/>
    <row r="3638" s="121" customFormat="1" ht="11.25" customHeight="1"/>
    <row r="3639" s="121" customFormat="1" ht="11.25" customHeight="1"/>
    <row r="3640" s="121" customFormat="1" ht="11.25" customHeight="1"/>
    <row r="3641" s="121" customFormat="1" ht="11.25" customHeight="1"/>
    <row r="3642" s="121" customFormat="1" ht="11.25" customHeight="1"/>
    <row r="3643" s="121" customFormat="1" ht="11.25" customHeight="1"/>
    <row r="3644" s="121" customFormat="1" ht="11.25" customHeight="1"/>
    <row r="3645" s="121" customFormat="1" ht="11.25" customHeight="1"/>
    <row r="3646" s="121" customFormat="1" ht="11.25" customHeight="1"/>
    <row r="3647" s="121" customFormat="1" ht="11.25" customHeight="1"/>
    <row r="3648" s="121" customFormat="1" ht="11.25" customHeight="1"/>
    <row r="3649" s="121" customFormat="1" ht="11.25" customHeight="1"/>
    <row r="3650" s="121" customFormat="1" ht="11.25" customHeight="1"/>
    <row r="3651" s="121" customFormat="1" ht="11.25" customHeight="1"/>
    <row r="3652" s="121" customFormat="1" ht="11.25" customHeight="1"/>
    <row r="3653" s="121" customFormat="1" ht="11.25" customHeight="1"/>
    <row r="3654" s="121" customFormat="1" ht="11.25" customHeight="1"/>
    <row r="3655" s="121" customFormat="1" ht="11.25" customHeight="1"/>
    <row r="3656" s="121" customFormat="1" ht="11.25" customHeight="1"/>
    <row r="3657" s="121" customFormat="1" ht="11.25" customHeight="1"/>
    <row r="3658" s="121" customFormat="1" ht="11.25" customHeight="1"/>
    <row r="3659" s="121" customFormat="1" ht="11.25" customHeight="1"/>
    <row r="3660" s="121" customFormat="1" ht="11.25" customHeight="1"/>
    <row r="3661" s="121" customFormat="1" ht="11.25" customHeight="1"/>
    <row r="3662" s="121" customFormat="1" ht="11.25" customHeight="1"/>
    <row r="3663" s="121" customFormat="1" ht="11.25" customHeight="1"/>
    <row r="3664" s="121" customFormat="1" ht="11.25" customHeight="1"/>
    <row r="3665" s="121" customFormat="1" ht="11.25" customHeight="1"/>
    <row r="3666" s="121" customFormat="1" ht="11.25" customHeight="1"/>
    <row r="3667" s="121" customFormat="1" ht="11.25" customHeight="1"/>
    <row r="3668" s="121" customFormat="1" ht="11.25" customHeight="1"/>
    <row r="3669" s="121" customFormat="1" ht="11.25" customHeight="1"/>
    <row r="3670" s="121" customFormat="1" ht="11.25" customHeight="1"/>
    <row r="3671" s="121" customFormat="1" ht="11.25" customHeight="1"/>
    <row r="3672" s="121" customFormat="1" ht="11.25" customHeight="1"/>
    <row r="3673" s="121" customFormat="1" ht="11.25" customHeight="1"/>
    <row r="3674" s="121" customFormat="1" ht="11.25" customHeight="1"/>
    <row r="3675" s="121" customFormat="1" ht="11.25" customHeight="1"/>
    <row r="3676" s="121" customFormat="1" ht="11.25" customHeight="1"/>
    <row r="3677" s="121" customFormat="1" ht="11.25" customHeight="1"/>
    <row r="3678" s="121" customFormat="1" ht="11.25" customHeight="1"/>
    <row r="3679" s="121" customFormat="1" ht="11.25" customHeight="1"/>
    <row r="3680" s="121" customFormat="1" ht="11.25" customHeight="1"/>
    <row r="3681" s="121" customFormat="1" ht="11.25" customHeight="1"/>
    <row r="3682" s="121" customFormat="1" ht="11.25" customHeight="1"/>
    <row r="3683" s="121" customFormat="1" ht="11.25" customHeight="1"/>
    <row r="3684" s="121" customFormat="1" ht="11.25" customHeight="1"/>
    <row r="3685" s="121" customFormat="1" ht="11.25" customHeight="1"/>
    <row r="3686" s="121" customFormat="1" ht="11.25" customHeight="1"/>
    <row r="3687" s="121" customFormat="1" ht="11.25" customHeight="1"/>
    <row r="3688" s="121" customFormat="1" ht="11.25" customHeight="1"/>
    <row r="3689" s="121" customFormat="1" ht="11.25" customHeight="1"/>
    <row r="3690" s="121" customFormat="1" ht="11.25" customHeight="1"/>
    <row r="3691" s="121" customFormat="1" ht="11.25" customHeight="1"/>
    <row r="3692" s="121" customFormat="1" ht="11.25" customHeight="1"/>
    <row r="3693" s="121" customFormat="1" ht="11.25" customHeight="1"/>
    <row r="3694" s="121" customFormat="1" ht="11.25" customHeight="1"/>
    <row r="3695" s="121" customFormat="1" ht="11.25" customHeight="1"/>
    <row r="3696" s="121" customFormat="1" ht="11.25" customHeight="1"/>
    <row r="3697" s="121" customFormat="1" ht="11.25" customHeight="1"/>
    <row r="3698" s="121" customFormat="1" ht="11.25" customHeight="1"/>
    <row r="3699" s="121" customFormat="1" ht="11.25" customHeight="1"/>
    <row r="3700" s="121" customFormat="1" ht="11.25" customHeight="1"/>
    <row r="3701" s="121" customFormat="1" ht="11.25" customHeight="1"/>
    <row r="3702" s="121" customFormat="1" ht="11.25" customHeight="1"/>
    <row r="3703" s="121" customFormat="1" ht="11.25" customHeight="1"/>
    <row r="3704" s="121" customFormat="1" ht="11.25" customHeight="1"/>
    <row r="3705" s="121" customFormat="1" ht="11.25" customHeight="1"/>
    <row r="3706" s="121" customFormat="1" ht="11.25" customHeight="1"/>
    <row r="3707" s="121" customFormat="1" ht="11.25" customHeight="1"/>
    <row r="3708" s="121" customFormat="1" ht="11.25" customHeight="1"/>
    <row r="3709" s="121" customFormat="1" ht="11.25" customHeight="1"/>
    <row r="3710" s="121" customFormat="1" ht="11.25" customHeight="1"/>
    <row r="3711" s="121" customFormat="1" ht="11.25" customHeight="1"/>
    <row r="3712" s="121" customFormat="1" ht="11.25" customHeight="1"/>
    <row r="3713" s="121" customFormat="1" ht="11.25" customHeight="1"/>
    <row r="3714" s="121" customFormat="1" ht="11.25" customHeight="1"/>
    <row r="3715" s="121" customFormat="1" ht="11.25" customHeight="1"/>
    <row r="3716" s="121" customFormat="1" ht="11.25" customHeight="1"/>
    <row r="3717" s="121" customFormat="1" ht="11.25" customHeight="1"/>
    <row r="3718" s="121" customFormat="1" ht="11.25" customHeight="1"/>
    <row r="3719" s="121" customFormat="1" ht="11.25" customHeight="1"/>
    <row r="3720" s="121" customFormat="1" ht="11.25" customHeight="1"/>
    <row r="3721" s="121" customFormat="1" ht="11.25" customHeight="1"/>
    <row r="3722" s="121" customFormat="1" ht="11.25" customHeight="1"/>
    <row r="3723" s="121" customFormat="1" ht="11.25" customHeight="1"/>
    <row r="3724" s="121" customFormat="1" ht="11.25" customHeight="1"/>
    <row r="3725" s="121" customFormat="1" ht="11.25" customHeight="1"/>
    <row r="3726" s="121" customFormat="1" ht="11.25" customHeight="1"/>
    <row r="3727" s="121" customFormat="1" ht="11.25" customHeight="1"/>
    <row r="3728" s="121" customFormat="1" ht="11.25" customHeight="1"/>
    <row r="3729" s="121" customFormat="1" ht="11.25" customHeight="1"/>
    <row r="3730" s="121" customFormat="1" ht="11.25" customHeight="1"/>
    <row r="3731" s="121" customFormat="1" ht="11.25" customHeight="1"/>
    <row r="3732" s="121" customFormat="1" ht="11.25" customHeight="1"/>
    <row r="3733" s="121" customFormat="1" ht="11.25" customHeight="1"/>
    <row r="3734" s="121" customFormat="1" ht="11.25" customHeight="1"/>
    <row r="3735" s="121" customFormat="1" ht="11.25" customHeight="1"/>
    <row r="3736" s="121" customFormat="1" ht="11.25" customHeight="1"/>
    <row r="3737" s="121" customFormat="1" ht="11.25" customHeight="1"/>
    <row r="3738" s="121" customFormat="1" ht="11.25" customHeight="1"/>
    <row r="3739" s="121" customFormat="1" ht="11.25" customHeight="1"/>
    <row r="3740" s="121" customFormat="1" ht="11.25" customHeight="1"/>
    <row r="3741" s="121" customFormat="1" ht="11.25" customHeight="1"/>
    <row r="3742" s="121" customFormat="1" ht="11.25" customHeight="1"/>
    <row r="3743" s="121" customFormat="1" ht="11.25" customHeight="1"/>
    <row r="3744" s="121" customFormat="1" ht="11.25" customHeight="1"/>
    <row r="3745" s="121" customFormat="1" ht="11.25" customHeight="1"/>
    <row r="3746" s="121" customFormat="1" ht="11.25" customHeight="1"/>
    <row r="3747" s="121" customFormat="1" ht="11.25" customHeight="1"/>
    <row r="3748" s="121" customFormat="1" ht="11.25" customHeight="1"/>
    <row r="3749" s="121" customFormat="1" ht="11.25" customHeight="1"/>
    <row r="3750" s="121" customFormat="1" ht="11.25" customHeight="1"/>
    <row r="3751" s="121" customFormat="1" ht="11.25" customHeight="1"/>
    <row r="3752" s="121" customFormat="1" ht="11.25" customHeight="1"/>
    <row r="3753" s="121" customFormat="1" ht="11.25" customHeight="1"/>
    <row r="3754" s="121" customFormat="1" ht="11.25" customHeight="1"/>
    <row r="3755" s="121" customFormat="1" ht="11.25" customHeight="1"/>
    <row r="3756" s="121" customFormat="1" ht="11.25" customHeight="1"/>
    <row r="3757" s="121" customFormat="1" ht="11.25" customHeight="1"/>
    <row r="3758" s="121" customFormat="1" ht="11.25" customHeight="1"/>
    <row r="3759" s="121" customFormat="1" ht="11.25" customHeight="1"/>
    <row r="3760" s="121" customFormat="1" ht="11.25" customHeight="1"/>
    <row r="3761" s="121" customFormat="1" ht="11.25" customHeight="1"/>
    <row r="3762" s="121" customFormat="1" ht="11.25" customHeight="1"/>
    <row r="3763" s="121" customFormat="1" ht="11.25" customHeight="1"/>
    <row r="3764" s="121" customFormat="1" ht="11.25" customHeight="1"/>
    <row r="3765" s="121" customFormat="1" ht="11.25" customHeight="1"/>
    <row r="3766" s="121" customFormat="1" ht="11.25" customHeight="1"/>
    <row r="3767" s="121" customFormat="1" ht="11.25" customHeight="1"/>
    <row r="3768" s="121" customFormat="1" ht="11.25" customHeight="1"/>
    <row r="3769" s="121" customFormat="1" ht="11.25" customHeight="1"/>
    <row r="3770" s="121" customFormat="1" ht="11.25" customHeight="1"/>
    <row r="3771" s="121" customFormat="1" ht="11.25" customHeight="1"/>
    <row r="3772" s="121" customFormat="1" ht="11.25" customHeight="1"/>
    <row r="3773" s="121" customFormat="1" ht="11.25" customHeight="1"/>
    <row r="3774" s="121" customFormat="1" ht="11.25" customHeight="1"/>
    <row r="3775" s="121" customFormat="1" ht="11.25" customHeight="1"/>
    <row r="3776" s="121" customFormat="1" ht="11.25" customHeight="1"/>
    <row r="3777" s="121" customFormat="1" ht="11.25" customHeight="1"/>
    <row r="3778" s="121" customFormat="1" ht="11.25" customHeight="1"/>
    <row r="3779" s="121" customFormat="1" ht="11.25" customHeight="1"/>
    <row r="3780" s="121" customFormat="1" ht="11.25" customHeight="1"/>
    <row r="3781" s="121" customFormat="1" ht="11.25" customHeight="1"/>
    <row r="3782" s="121" customFormat="1" ht="11.25" customHeight="1"/>
    <row r="3783" s="121" customFormat="1" ht="11.25" customHeight="1"/>
    <row r="3784" s="121" customFormat="1" ht="11.25" customHeight="1"/>
    <row r="3785" s="121" customFormat="1" ht="11.25" customHeight="1"/>
    <row r="3786" s="121" customFormat="1" ht="11.25" customHeight="1"/>
    <row r="3787" s="121" customFormat="1" ht="11.25" customHeight="1"/>
    <row r="3788" s="121" customFormat="1" ht="11.25" customHeight="1"/>
    <row r="3789" s="121" customFormat="1" ht="11.25" customHeight="1"/>
    <row r="3790" s="121" customFormat="1" ht="11.25" customHeight="1"/>
    <row r="3791" s="121" customFormat="1" ht="11.25" customHeight="1"/>
    <row r="3792" s="121" customFormat="1" ht="11.25" customHeight="1"/>
    <row r="3793" s="121" customFormat="1" ht="11.25" customHeight="1"/>
    <row r="3794" s="121" customFormat="1" ht="11.25" customHeight="1"/>
    <row r="3795" s="121" customFormat="1" ht="11.25" customHeight="1"/>
    <row r="3796" s="121" customFormat="1" ht="11.25" customHeight="1"/>
    <row r="3797" s="121" customFormat="1" ht="11.25" customHeight="1"/>
    <row r="3798" s="121" customFormat="1" ht="11.25" customHeight="1"/>
    <row r="3799" s="121" customFormat="1" ht="11.25" customHeight="1"/>
    <row r="3800" s="121" customFormat="1" ht="11.25" customHeight="1"/>
    <row r="3801" s="121" customFormat="1" ht="11.25" customHeight="1"/>
    <row r="3802" s="121" customFormat="1" ht="11.25" customHeight="1"/>
    <row r="3803" s="121" customFormat="1" ht="11.25" customHeight="1"/>
    <row r="3804" s="121" customFormat="1" ht="11.25" customHeight="1"/>
    <row r="3805" s="121" customFormat="1" ht="11.25" customHeight="1"/>
    <row r="3806" s="121" customFormat="1" ht="11.25" customHeight="1"/>
    <row r="3807" s="121" customFormat="1" ht="11.25" customHeight="1"/>
    <row r="3808" s="121" customFormat="1" ht="11.25" customHeight="1"/>
    <row r="3809" s="121" customFormat="1" ht="11.25" customHeight="1"/>
    <row r="3810" s="121" customFormat="1" ht="11.25" customHeight="1"/>
    <row r="3811" s="121" customFormat="1" ht="11.25" customHeight="1"/>
    <row r="3812" s="121" customFormat="1" ht="11.25" customHeight="1"/>
    <row r="3813" s="121" customFormat="1" ht="11.25" customHeight="1"/>
    <row r="3814" s="121" customFormat="1" ht="11.25" customHeight="1"/>
    <row r="3815" s="121" customFormat="1" ht="11.25" customHeight="1"/>
    <row r="3816" s="121" customFormat="1" ht="11.25" customHeight="1"/>
    <row r="3817" s="121" customFormat="1" ht="11.25" customHeight="1"/>
    <row r="3818" s="121" customFormat="1" ht="11.25" customHeight="1"/>
    <row r="3819" s="121" customFormat="1" ht="11.25" customHeight="1"/>
    <row r="3820" s="121" customFormat="1" ht="11.25" customHeight="1"/>
    <row r="3821" s="121" customFormat="1" ht="11.25" customHeight="1"/>
    <row r="3822" s="121" customFormat="1" ht="11.25" customHeight="1"/>
    <row r="3823" s="121" customFormat="1" ht="11.25" customHeight="1"/>
    <row r="3824" s="121" customFormat="1" ht="11.25" customHeight="1"/>
    <row r="3825" s="121" customFormat="1" ht="11.25" customHeight="1"/>
    <row r="3826" s="121" customFormat="1" ht="11.25" customHeight="1"/>
    <row r="3827" s="121" customFormat="1" ht="11.25" customHeight="1"/>
    <row r="3828" s="121" customFormat="1" ht="11.25" customHeight="1"/>
    <row r="3829" s="121" customFormat="1" ht="11.25" customHeight="1"/>
    <row r="3830" s="121" customFormat="1" ht="11.25" customHeight="1"/>
    <row r="3831" s="121" customFormat="1" ht="11.25" customHeight="1"/>
    <row r="3832" s="121" customFormat="1" ht="11.25" customHeight="1"/>
    <row r="3833" s="121" customFormat="1" ht="11.25" customHeight="1"/>
    <row r="3834" s="121" customFormat="1" ht="11.25" customHeight="1"/>
    <row r="3835" s="121" customFormat="1" ht="11.25" customHeight="1"/>
    <row r="3836" s="121" customFormat="1" ht="11.25" customHeight="1"/>
    <row r="3837" s="121" customFormat="1" ht="11.25" customHeight="1"/>
    <row r="3838" s="121" customFormat="1" ht="11.25" customHeight="1"/>
    <row r="3839" s="121" customFormat="1" ht="11.25" customHeight="1"/>
    <row r="3840" s="121" customFormat="1" ht="11.25" customHeight="1"/>
    <row r="3841" s="121" customFormat="1" ht="11.25" customHeight="1"/>
    <row r="3842" s="121" customFormat="1" ht="11.25" customHeight="1"/>
    <row r="3843" s="121" customFormat="1" ht="11.25" customHeight="1"/>
    <row r="3844" s="121" customFormat="1" ht="11.25" customHeight="1"/>
    <row r="3845" s="121" customFormat="1" ht="11.25" customHeight="1"/>
    <row r="3846" s="121" customFormat="1" ht="11.25" customHeight="1"/>
    <row r="3847" s="121" customFormat="1" ht="11.25" customHeight="1"/>
    <row r="3848" s="121" customFormat="1" ht="11.25" customHeight="1"/>
    <row r="3849" s="121" customFormat="1" ht="11.25" customHeight="1"/>
    <row r="3850" s="121" customFormat="1" ht="11.25" customHeight="1"/>
    <row r="3851" s="121" customFormat="1" ht="11.25" customHeight="1"/>
    <row r="3852" s="121" customFormat="1" ht="11.25" customHeight="1"/>
    <row r="3853" s="121" customFormat="1" ht="11.25" customHeight="1"/>
    <row r="3854" s="121" customFormat="1" ht="11.25" customHeight="1"/>
    <row r="3855" s="121" customFormat="1" ht="11.25" customHeight="1"/>
    <row r="3856" s="121" customFormat="1" ht="11.25" customHeight="1"/>
    <row r="3857" s="121" customFormat="1" ht="11.25" customHeight="1"/>
    <row r="3858" s="121" customFormat="1" ht="11.25" customHeight="1"/>
    <row r="3859" s="121" customFormat="1" ht="11.25" customHeight="1"/>
    <row r="3860" s="121" customFormat="1" ht="11.25" customHeight="1"/>
    <row r="3861" s="121" customFormat="1" ht="11.25" customHeight="1"/>
    <row r="3862" s="121" customFormat="1" ht="11.25" customHeight="1"/>
    <row r="3863" s="121" customFormat="1" ht="11.25" customHeight="1"/>
    <row r="3864" s="121" customFormat="1" ht="11.25" customHeight="1"/>
    <row r="3865" s="121" customFormat="1" ht="11.25" customHeight="1"/>
    <row r="3866" s="121" customFormat="1" ht="11.25" customHeight="1"/>
    <row r="3867" s="121" customFormat="1" ht="11.25" customHeight="1"/>
    <row r="3868" s="121" customFormat="1" ht="11.25" customHeight="1"/>
    <row r="3869" s="121" customFormat="1" ht="11.25" customHeight="1"/>
    <row r="3870" s="121" customFormat="1" ht="11.25" customHeight="1"/>
    <row r="3871" s="121" customFormat="1" ht="11.25" customHeight="1"/>
    <row r="3872" s="121" customFormat="1" ht="11.25" customHeight="1"/>
    <row r="3873" s="121" customFormat="1" ht="11.25" customHeight="1"/>
    <row r="3874" s="121" customFormat="1" ht="11.25" customHeight="1"/>
    <row r="3875" s="121" customFormat="1" ht="11.25" customHeight="1"/>
    <row r="3876" s="121" customFormat="1" ht="11.25" customHeight="1"/>
    <row r="3877" s="121" customFormat="1" ht="11.25" customHeight="1"/>
    <row r="3878" s="121" customFormat="1" ht="11.25" customHeight="1"/>
    <row r="3879" s="121" customFormat="1" ht="11.25" customHeight="1"/>
    <row r="3880" s="121" customFormat="1" ht="11.25" customHeight="1"/>
    <row r="3881" s="121" customFormat="1" ht="11.25" customHeight="1"/>
    <row r="3882" s="121" customFormat="1" ht="11.25" customHeight="1"/>
    <row r="3883" s="121" customFormat="1" ht="11.25" customHeight="1"/>
    <row r="3884" s="121" customFormat="1" ht="11.25" customHeight="1"/>
    <row r="3885" s="121" customFormat="1" ht="11.25" customHeight="1"/>
    <row r="3886" s="121" customFormat="1" ht="11.25" customHeight="1"/>
    <row r="3887" s="121" customFormat="1" ht="11.25" customHeight="1"/>
    <row r="3888" s="121" customFormat="1" ht="11.25" customHeight="1"/>
    <row r="3889" s="121" customFormat="1" ht="11.25" customHeight="1"/>
    <row r="3890" s="121" customFormat="1" ht="11.25" customHeight="1"/>
    <row r="3891" s="121" customFormat="1" ht="11.25" customHeight="1"/>
    <row r="3892" s="121" customFormat="1" ht="11.25" customHeight="1"/>
    <row r="3893" s="121" customFormat="1" ht="11.25" customHeight="1"/>
    <row r="3894" s="121" customFormat="1" ht="11.25" customHeight="1"/>
    <row r="3895" s="121" customFormat="1" ht="11.25" customHeight="1"/>
    <row r="3896" s="121" customFormat="1" ht="11.25" customHeight="1"/>
    <row r="3897" s="121" customFormat="1" ht="11.25" customHeight="1"/>
    <row r="3898" s="121" customFormat="1" ht="11.25" customHeight="1"/>
    <row r="3899" s="121" customFormat="1" ht="11.25" customHeight="1"/>
    <row r="3900" s="121" customFormat="1" ht="11.25" customHeight="1"/>
    <row r="3901" s="121" customFormat="1" ht="11.25" customHeight="1"/>
    <row r="3902" s="121" customFormat="1" ht="11.25" customHeight="1"/>
    <row r="3903" s="121" customFormat="1" ht="11.25" customHeight="1"/>
    <row r="3904" s="121" customFormat="1" ht="11.25" customHeight="1"/>
    <row r="3905" s="121" customFormat="1" ht="11.25" customHeight="1"/>
    <row r="3906" s="121" customFormat="1" ht="11.25" customHeight="1"/>
    <row r="3907" s="121" customFormat="1" ht="11.25" customHeight="1"/>
    <row r="3908" s="121" customFormat="1" ht="11.25" customHeight="1"/>
    <row r="3909" s="121" customFormat="1" ht="11.25" customHeight="1"/>
    <row r="3910" s="121" customFormat="1" ht="11.25" customHeight="1"/>
    <row r="3911" s="121" customFormat="1" ht="11.25" customHeight="1"/>
    <row r="3912" s="121" customFormat="1" ht="11.25" customHeight="1"/>
    <row r="3913" s="121" customFormat="1" ht="11.25" customHeight="1"/>
    <row r="3914" s="121" customFormat="1" ht="11.25" customHeight="1"/>
    <row r="3915" s="121" customFormat="1" ht="11.25" customHeight="1"/>
    <row r="3916" s="121" customFormat="1" ht="11.25" customHeight="1"/>
    <row r="3917" s="121" customFormat="1" ht="11.25" customHeight="1"/>
    <row r="3918" s="121" customFormat="1" ht="11.25" customHeight="1"/>
    <row r="3919" s="121" customFormat="1" ht="11.25" customHeight="1"/>
    <row r="3920" s="121" customFormat="1" ht="11.25" customHeight="1"/>
    <row r="3921" s="121" customFormat="1" ht="11.25" customHeight="1"/>
    <row r="3922" s="121" customFormat="1" ht="11.25" customHeight="1"/>
    <row r="3923" s="121" customFormat="1" ht="11.25" customHeight="1"/>
    <row r="3924" s="121" customFormat="1" ht="11.25" customHeight="1"/>
    <row r="3925" s="121" customFormat="1" ht="11.25" customHeight="1"/>
    <row r="3926" s="121" customFormat="1" ht="11.25" customHeight="1"/>
    <row r="3927" s="121" customFormat="1" ht="11.25" customHeight="1"/>
    <row r="3928" s="121" customFormat="1" ht="11.25" customHeight="1"/>
    <row r="3929" s="121" customFormat="1" ht="11.25" customHeight="1"/>
    <row r="3930" s="121" customFormat="1" ht="11.25" customHeight="1"/>
    <row r="3931" s="121" customFormat="1" ht="11.25" customHeight="1"/>
    <row r="3932" s="121" customFormat="1" ht="11.25" customHeight="1"/>
    <row r="3933" s="121" customFormat="1" ht="11.25" customHeight="1"/>
    <row r="3934" s="121" customFormat="1" ht="11.25" customHeight="1"/>
    <row r="3935" s="121" customFormat="1" ht="11.25" customHeight="1"/>
    <row r="3936" s="121" customFormat="1" ht="11.25" customHeight="1"/>
    <row r="3937" s="121" customFormat="1" ht="11.25" customHeight="1"/>
    <row r="3938" s="121" customFormat="1" ht="11.25" customHeight="1"/>
    <row r="3939" s="121" customFormat="1" ht="11.25" customHeight="1"/>
    <row r="3940" s="121" customFormat="1" ht="11.25" customHeight="1"/>
    <row r="3941" s="121" customFormat="1" ht="11.25" customHeight="1"/>
    <row r="3942" s="121" customFormat="1" ht="11.25" customHeight="1"/>
    <row r="3943" s="121" customFormat="1" ht="11.25" customHeight="1"/>
    <row r="3944" s="121" customFormat="1" ht="11.25" customHeight="1"/>
    <row r="3945" s="121" customFormat="1" ht="11.25" customHeight="1"/>
    <row r="3946" s="121" customFormat="1" ht="11.25" customHeight="1"/>
    <row r="3947" s="121" customFormat="1" ht="11.25" customHeight="1"/>
    <row r="3948" s="121" customFormat="1" ht="11.25" customHeight="1"/>
    <row r="3949" s="121" customFormat="1" ht="11.25" customHeight="1"/>
    <row r="3950" s="121" customFormat="1" ht="11.25" customHeight="1"/>
    <row r="3951" s="121" customFormat="1" ht="11.25" customHeight="1"/>
    <row r="3952" s="121" customFormat="1" ht="11.25" customHeight="1"/>
    <row r="3953" s="121" customFormat="1" ht="11.25" customHeight="1"/>
    <row r="3954" s="121" customFormat="1" ht="11.25" customHeight="1"/>
    <row r="3955" s="121" customFormat="1" ht="11.25" customHeight="1"/>
    <row r="3956" s="121" customFormat="1" ht="11.25" customHeight="1"/>
    <row r="3957" s="121" customFormat="1" ht="11.25" customHeight="1"/>
    <row r="3958" s="121" customFormat="1" ht="11.25" customHeight="1"/>
    <row r="3959" s="121" customFormat="1" ht="11.25" customHeight="1"/>
    <row r="3960" s="121" customFormat="1" ht="11.25" customHeight="1"/>
    <row r="3961" s="121" customFormat="1" ht="11.25" customHeight="1"/>
    <row r="3962" s="121" customFormat="1" ht="11.25" customHeight="1"/>
    <row r="3963" s="121" customFormat="1" ht="11.25" customHeight="1"/>
    <row r="3964" s="121" customFormat="1" ht="11.25" customHeight="1"/>
    <row r="3965" s="121" customFormat="1" ht="11.25" customHeight="1"/>
    <row r="3966" s="121" customFormat="1" ht="11.25" customHeight="1"/>
    <row r="3967" s="121" customFormat="1" ht="11.25" customHeight="1"/>
    <row r="3968" s="121" customFormat="1" ht="11.25" customHeight="1"/>
    <row r="3969" s="121" customFormat="1" ht="11.25" customHeight="1"/>
    <row r="3970" s="121" customFormat="1" ht="11.25" customHeight="1"/>
    <row r="3971" s="121" customFormat="1" ht="11.25" customHeight="1"/>
    <row r="3972" s="121" customFormat="1" ht="11.25" customHeight="1"/>
    <row r="3973" s="121" customFormat="1" ht="11.25" customHeight="1"/>
    <row r="3974" s="121" customFormat="1" ht="11.25" customHeight="1"/>
    <row r="3975" s="121" customFormat="1" ht="11.25" customHeight="1"/>
    <row r="3976" s="121" customFormat="1" ht="11.25" customHeight="1"/>
    <row r="3977" s="121" customFormat="1" ht="11.25" customHeight="1"/>
    <row r="3978" s="121" customFormat="1" ht="11.25" customHeight="1"/>
    <row r="3979" s="121" customFormat="1" ht="11.25" customHeight="1"/>
    <row r="3980" s="121" customFormat="1" ht="11.25" customHeight="1"/>
    <row r="3981" s="121" customFormat="1" ht="11.25" customHeight="1"/>
    <row r="3982" s="121" customFormat="1" ht="11.25" customHeight="1"/>
    <row r="3983" s="121" customFormat="1" ht="11.25" customHeight="1"/>
    <row r="3984" s="121" customFormat="1" ht="11.25" customHeight="1"/>
    <row r="3985" s="121" customFormat="1" ht="11.25" customHeight="1"/>
    <row r="3986" s="121" customFormat="1" ht="11.25" customHeight="1"/>
    <row r="3987" s="121" customFormat="1" ht="11.25" customHeight="1"/>
    <row r="3988" s="121" customFormat="1" ht="11.25" customHeight="1"/>
    <row r="3989" s="121" customFormat="1" ht="11.25" customHeight="1"/>
    <row r="3990" s="121" customFormat="1" ht="11.25" customHeight="1"/>
    <row r="3991" s="121" customFormat="1" ht="11.25" customHeight="1"/>
    <row r="3992" s="121" customFormat="1" ht="11.25" customHeight="1"/>
    <row r="3993" s="121" customFormat="1" ht="11.25" customHeight="1"/>
    <row r="3994" s="121" customFormat="1" ht="11.25" customHeight="1"/>
    <row r="3995" s="121" customFormat="1" ht="11.25" customHeight="1"/>
    <row r="3996" s="121" customFormat="1" ht="11.25" customHeight="1"/>
    <row r="3997" s="121" customFormat="1" ht="11.25" customHeight="1"/>
    <row r="3998" s="121" customFormat="1" ht="11.25" customHeight="1"/>
    <row r="3999" s="121" customFormat="1" ht="11.25" customHeight="1"/>
    <row r="4000" s="121" customFormat="1" ht="11.25" customHeight="1"/>
    <row r="4001" s="121" customFormat="1" ht="11.25" customHeight="1"/>
    <row r="4002" s="121" customFormat="1" ht="11.25" customHeight="1"/>
    <row r="4003" s="121" customFormat="1" ht="11.25" customHeight="1"/>
    <row r="4004" s="121" customFormat="1" ht="11.25" customHeight="1"/>
    <row r="4005" s="121" customFormat="1" ht="11.25" customHeight="1"/>
    <row r="4006" s="121" customFormat="1" ht="11.25" customHeight="1"/>
    <row r="4007" s="121" customFormat="1" ht="11.25" customHeight="1"/>
    <row r="4008" s="121" customFormat="1" ht="11.25" customHeight="1"/>
    <row r="4009" s="121" customFormat="1" ht="11.25" customHeight="1"/>
    <row r="4010" s="121" customFormat="1" ht="11.25" customHeight="1"/>
    <row r="4011" s="121" customFormat="1" ht="11.25" customHeight="1"/>
    <row r="4012" s="121" customFormat="1" ht="11.25" customHeight="1"/>
    <row r="4013" s="121" customFormat="1" ht="11.25" customHeight="1"/>
    <row r="4014" s="121" customFormat="1" ht="11.25" customHeight="1"/>
    <row r="4015" s="121" customFormat="1" ht="11.25" customHeight="1"/>
    <row r="4016" s="121" customFormat="1" ht="11.25" customHeight="1"/>
    <row r="4017" s="121" customFormat="1" ht="11.25" customHeight="1"/>
    <row r="4018" s="121" customFormat="1" ht="11.25" customHeight="1"/>
    <row r="4019" s="121" customFormat="1" ht="11.25" customHeight="1"/>
    <row r="4020" s="121" customFormat="1" ht="11.25" customHeight="1"/>
    <row r="4021" s="121" customFormat="1" ht="11.25" customHeight="1"/>
    <row r="4022" s="121" customFormat="1" ht="11.25" customHeight="1"/>
    <row r="4023" s="121" customFormat="1" ht="11.25" customHeight="1"/>
    <row r="4024" s="121" customFormat="1" ht="11.25" customHeight="1"/>
    <row r="4025" s="121" customFormat="1" ht="11.25" customHeight="1"/>
    <row r="4026" s="121" customFormat="1" ht="11.25" customHeight="1"/>
    <row r="4027" s="121" customFormat="1" ht="11.25" customHeight="1"/>
    <row r="4028" s="121" customFormat="1" ht="11.25" customHeight="1"/>
    <row r="4029" s="121" customFormat="1" ht="11.25" customHeight="1"/>
    <row r="4030" s="121" customFormat="1" ht="11.25" customHeight="1"/>
    <row r="4031" s="121" customFormat="1" ht="11.25" customHeight="1"/>
    <row r="4032" s="121" customFormat="1" ht="11.25" customHeight="1"/>
    <row r="4033" s="121" customFormat="1" ht="11.25" customHeight="1"/>
    <row r="4034" s="121" customFormat="1" ht="11.25" customHeight="1"/>
    <row r="4035" s="121" customFormat="1" ht="11.25" customHeight="1"/>
    <row r="4036" s="121" customFormat="1" ht="11.25" customHeight="1"/>
    <row r="4037" s="121" customFormat="1" ht="11.25" customHeight="1"/>
    <row r="4038" s="121" customFormat="1" ht="11.25" customHeight="1"/>
    <row r="4039" s="121" customFormat="1" ht="11.25" customHeight="1"/>
    <row r="4040" s="121" customFormat="1" ht="11.25" customHeight="1"/>
    <row r="4041" s="121" customFormat="1" ht="11.25" customHeight="1"/>
    <row r="4042" s="121" customFormat="1" ht="11.25" customHeight="1"/>
    <row r="4043" s="121" customFormat="1" ht="11.25" customHeight="1"/>
    <row r="4044" s="121" customFormat="1" ht="11.25" customHeight="1"/>
    <row r="4045" s="121" customFormat="1" ht="11.25" customHeight="1"/>
    <row r="4046" s="121" customFormat="1" ht="11.25" customHeight="1"/>
    <row r="4047" s="121" customFormat="1" ht="11.25" customHeight="1"/>
    <row r="4048" s="121" customFormat="1" ht="11.25" customHeight="1"/>
    <row r="4049" s="121" customFormat="1" ht="11.25" customHeight="1"/>
    <row r="4050" s="121" customFormat="1" ht="11.25" customHeight="1"/>
    <row r="4051" s="121" customFormat="1" ht="11.25" customHeight="1"/>
    <row r="4052" s="121" customFormat="1" ht="11.25" customHeight="1"/>
    <row r="4053" s="121" customFormat="1" ht="11.25" customHeight="1"/>
    <row r="4054" s="121" customFormat="1" ht="11.25" customHeight="1"/>
    <row r="4055" s="121" customFormat="1" ht="11.25" customHeight="1"/>
    <row r="4056" s="121" customFormat="1" ht="11.25" customHeight="1"/>
    <row r="4057" s="121" customFormat="1" ht="11.25" customHeight="1"/>
    <row r="4058" s="121" customFormat="1" ht="11.25" customHeight="1"/>
    <row r="4059" s="121" customFormat="1" ht="11.25" customHeight="1"/>
    <row r="4060" s="121" customFormat="1" ht="11.25" customHeight="1"/>
    <row r="4061" s="121" customFormat="1" ht="11.25" customHeight="1"/>
    <row r="4062" s="121" customFormat="1" ht="11.25" customHeight="1"/>
    <row r="4063" s="121" customFormat="1" ht="11.25" customHeight="1"/>
    <row r="4064" s="121" customFormat="1" ht="11.25" customHeight="1"/>
    <row r="4065" s="121" customFormat="1" ht="11.25" customHeight="1"/>
    <row r="4066" s="121" customFormat="1" ht="11.25" customHeight="1"/>
    <row r="4067" s="121" customFormat="1" ht="11.25" customHeight="1"/>
    <row r="4068" s="121" customFormat="1" ht="11.25" customHeight="1"/>
    <row r="4069" s="121" customFormat="1" ht="11.25" customHeight="1"/>
    <row r="4070" s="121" customFormat="1" ht="11.25" customHeight="1"/>
    <row r="4071" s="121" customFormat="1" ht="11.25" customHeight="1"/>
    <row r="4072" s="121" customFormat="1" ht="11.25" customHeight="1"/>
    <row r="4073" s="121" customFormat="1" ht="11.25" customHeight="1"/>
    <row r="4074" s="121" customFormat="1" ht="11.25" customHeight="1"/>
    <row r="4075" s="121" customFormat="1" ht="11.25" customHeight="1"/>
    <row r="4076" s="121" customFormat="1" ht="11.25" customHeight="1"/>
    <row r="4077" s="121" customFormat="1" ht="11.25" customHeight="1"/>
    <row r="4078" s="121" customFormat="1" ht="11.25" customHeight="1"/>
    <row r="4079" s="121" customFormat="1" ht="11.25" customHeight="1"/>
    <row r="4080" s="121" customFormat="1" ht="11.25" customHeight="1"/>
    <row r="4081" s="121" customFormat="1" ht="11.25" customHeight="1"/>
    <row r="4082" s="121" customFormat="1" ht="11.25" customHeight="1"/>
    <row r="4083" s="121" customFormat="1" ht="11.25" customHeight="1"/>
    <row r="4084" s="121" customFormat="1" ht="11.25" customHeight="1"/>
    <row r="4085" s="121" customFormat="1" ht="11.25" customHeight="1"/>
    <row r="4086" s="121" customFormat="1" ht="11.25" customHeight="1"/>
    <row r="4087" s="121" customFormat="1" ht="11.25" customHeight="1"/>
    <row r="4088" s="121" customFormat="1" ht="11.25" customHeight="1"/>
    <row r="4089" s="121" customFormat="1" ht="11.25" customHeight="1"/>
    <row r="4090" s="121" customFormat="1" ht="11.25" customHeight="1"/>
    <row r="4091" s="121" customFormat="1" ht="11.25" customHeight="1"/>
    <row r="4092" s="121" customFormat="1" ht="11.25" customHeight="1"/>
    <row r="4093" s="121" customFormat="1" ht="11.25" customHeight="1"/>
    <row r="4094" s="121" customFormat="1" ht="11.25" customHeight="1"/>
    <row r="4095" s="121" customFormat="1" ht="11.25" customHeight="1"/>
    <row r="4096" s="121" customFormat="1" ht="11.25" customHeight="1"/>
    <row r="4097" s="121" customFormat="1" ht="11.25" customHeight="1"/>
    <row r="4098" s="121" customFormat="1" ht="11.25" customHeight="1"/>
    <row r="4099" s="121" customFormat="1" ht="11.25" customHeight="1"/>
    <row r="4100" s="121" customFormat="1" ht="11.25" customHeight="1"/>
    <row r="4101" s="121" customFormat="1" ht="11.25" customHeight="1"/>
    <row r="4102" s="121" customFormat="1" ht="11.25" customHeight="1"/>
    <row r="4103" s="121" customFormat="1" ht="11.25" customHeight="1"/>
    <row r="4104" s="121" customFormat="1" ht="11.25" customHeight="1"/>
    <row r="4105" s="121" customFormat="1" ht="11.25" customHeight="1"/>
    <row r="4106" s="121" customFormat="1" ht="11.25" customHeight="1"/>
    <row r="4107" s="121" customFormat="1" ht="11.25" customHeight="1"/>
    <row r="4108" s="121" customFormat="1" ht="11.25" customHeight="1"/>
    <row r="4109" s="121" customFormat="1" ht="11.25" customHeight="1"/>
    <row r="4110" s="121" customFormat="1" ht="11.25" customHeight="1"/>
    <row r="4111" s="121" customFormat="1" ht="11.25" customHeight="1"/>
    <row r="4112" s="121" customFormat="1" ht="11.25" customHeight="1"/>
    <row r="4113" s="121" customFormat="1" ht="11.25" customHeight="1"/>
    <row r="4114" s="121" customFormat="1" ht="11.25" customHeight="1"/>
    <row r="4115" s="121" customFormat="1" ht="11.25" customHeight="1"/>
    <row r="4116" s="121" customFormat="1" ht="11.25" customHeight="1"/>
    <row r="4117" s="121" customFormat="1" ht="11.25" customHeight="1"/>
    <row r="4118" s="121" customFormat="1" ht="11.25" customHeight="1"/>
    <row r="4119" s="121" customFormat="1" ht="11.25" customHeight="1"/>
    <row r="4120" s="121" customFormat="1" ht="11.25" customHeight="1"/>
    <row r="4121" s="121" customFormat="1" ht="11.25" customHeight="1"/>
    <row r="4122" s="121" customFormat="1" ht="11.25" customHeight="1"/>
    <row r="4123" s="121" customFormat="1" ht="11.25" customHeight="1"/>
    <row r="4124" s="121" customFormat="1" ht="11.25" customHeight="1"/>
    <row r="4125" s="121" customFormat="1" ht="11.25" customHeight="1"/>
    <row r="4126" s="121" customFormat="1" ht="11.25" customHeight="1"/>
    <row r="4127" s="121" customFormat="1" ht="11.25" customHeight="1"/>
    <row r="4128" s="121" customFormat="1" ht="11.25" customHeight="1"/>
    <row r="4129" s="121" customFormat="1" ht="11.25" customHeight="1"/>
    <row r="4130" s="121" customFormat="1" ht="11.25" customHeight="1"/>
    <row r="4131" s="121" customFormat="1" ht="11.25" customHeight="1"/>
    <row r="4132" s="121" customFormat="1" ht="11.25" customHeight="1"/>
    <row r="4133" s="121" customFormat="1" ht="11.25" customHeight="1"/>
    <row r="4134" s="121" customFormat="1" ht="11.25" customHeight="1"/>
    <row r="4135" s="121" customFormat="1" ht="11.25" customHeight="1"/>
    <row r="4136" s="121" customFormat="1" ht="11.25" customHeight="1"/>
    <row r="4137" s="121" customFormat="1" ht="11.25" customHeight="1"/>
    <row r="4138" s="121" customFormat="1" ht="11.25" customHeight="1"/>
    <row r="4139" s="121" customFormat="1" ht="11.25" customHeight="1"/>
    <row r="4140" s="121" customFormat="1" ht="11.25" customHeight="1"/>
    <row r="4141" s="121" customFormat="1" ht="11.25" customHeight="1"/>
    <row r="4142" s="121" customFormat="1" ht="11.25" customHeight="1"/>
    <row r="4143" s="121" customFormat="1" ht="11.25" customHeight="1"/>
    <row r="4144" s="121" customFormat="1" ht="11.25" customHeight="1"/>
    <row r="4145" s="121" customFormat="1" ht="11.25" customHeight="1"/>
    <row r="4146" s="121" customFormat="1" ht="11.25" customHeight="1"/>
    <row r="4147" s="121" customFormat="1" ht="11.25" customHeight="1"/>
    <row r="4148" s="121" customFormat="1" ht="11.25" customHeight="1"/>
    <row r="4149" s="121" customFormat="1" ht="11.25" customHeight="1"/>
    <row r="4150" s="121" customFormat="1" ht="11.25" customHeight="1"/>
    <row r="4151" s="121" customFormat="1" ht="11.25" customHeight="1"/>
    <row r="4152" s="121" customFormat="1" ht="11.25" customHeight="1"/>
    <row r="4153" s="121" customFormat="1" ht="11.25" customHeight="1"/>
    <row r="4154" s="121" customFormat="1" ht="11.25" customHeight="1"/>
    <row r="4155" s="121" customFormat="1" ht="11.25" customHeight="1"/>
    <row r="4156" s="121" customFormat="1" ht="11.25" customHeight="1"/>
    <row r="4157" s="121" customFormat="1" ht="11.25" customHeight="1"/>
    <row r="4158" s="121" customFormat="1" ht="11.25" customHeight="1"/>
    <row r="4159" s="121" customFormat="1" ht="11.25" customHeight="1"/>
    <row r="4160" s="121" customFormat="1" ht="11.25" customHeight="1"/>
    <row r="4161" s="121" customFormat="1" ht="11.25" customHeight="1"/>
    <row r="4162" s="121" customFormat="1" ht="11.25" customHeight="1"/>
    <row r="4163" s="121" customFormat="1" ht="11.25" customHeight="1"/>
    <row r="4164" s="121" customFormat="1" ht="11.25" customHeight="1"/>
    <row r="4165" s="121" customFormat="1" ht="11.25" customHeight="1"/>
    <row r="4166" s="121" customFormat="1" ht="11.25" customHeight="1"/>
    <row r="4167" s="121" customFormat="1" ht="11.25" customHeight="1"/>
    <row r="4168" s="121" customFormat="1" ht="11.25" customHeight="1"/>
    <row r="4169" s="121" customFormat="1" ht="11.25" customHeight="1"/>
    <row r="4170" s="121" customFormat="1" ht="11.25" customHeight="1"/>
    <row r="4171" s="121" customFormat="1" ht="11.25" customHeight="1"/>
    <row r="4172" s="121" customFormat="1" ht="11.25" customHeight="1"/>
    <row r="4173" s="121" customFormat="1" ht="11.25" customHeight="1"/>
    <row r="4174" s="121" customFormat="1" ht="11.25" customHeight="1"/>
    <row r="4175" s="121" customFormat="1" ht="11.25" customHeight="1"/>
    <row r="4176" s="121" customFormat="1" ht="11.25" customHeight="1"/>
    <row r="4177" s="121" customFormat="1" ht="11.25" customHeight="1"/>
    <row r="4178" s="121" customFormat="1" ht="11.25" customHeight="1"/>
    <row r="4179" s="121" customFormat="1" ht="11.25" customHeight="1"/>
    <row r="4180" s="121" customFormat="1" ht="11.25" customHeight="1"/>
    <row r="4181" s="121" customFormat="1" ht="11.25" customHeight="1"/>
    <row r="4182" s="121" customFormat="1" ht="11.25" customHeight="1"/>
    <row r="4183" s="121" customFormat="1" ht="11.25" customHeight="1"/>
    <row r="4184" s="121" customFormat="1" ht="11.25" customHeight="1"/>
    <row r="4185" s="121" customFormat="1" ht="11.25" customHeight="1"/>
    <row r="4186" s="121" customFormat="1" ht="11.25" customHeight="1"/>
    <row r="4187" s="121" customFormat="1" ht="11.25" customHeight="1"/>
    <row r="4188" s="121" customFormat="1" ht="11.25" customHeight="1"/>
    <row r="4189" s="121" customFormat="1" ht="11.25" customHeight="1"/>
    <row r="4190" s="121" customFormat="1" ht="11.25" customHeight="1"/>
    <row r="4191" s="121" customFormat="1" ht="11.25" customHeight="1"/>
    <row r="4192" s="121" customFormat="1" ht="11.25" customHeight="1"/>
    <row r="4193" s="121" customFormat="1" ht="11.25" customHeight="1"/>
    <row r="4194" s="121" customFormat="1" ht="11.25" customHeight="1"/>
    <row r="4195" s="121" customFormat="1" ht="11.25" customHeight="1"/>
    <row r="4196" s="121" customFormat="1" ht="11.25" customHeight="1"/>
    <row r="4197" s="121" customFormat="1" ht="11.25" customHeight="1"/>
    <row r="4198" s="121" customFormat="1" ht="11.25" customHeight="1"/>
    <row r="4199" s="121" customFormat="1" ht="11.25" customHeight="1"/>
    <row r="4200" s="121" customFormat="1" ht="11.25" customHeight="1"/>
    <row r="4201" s="121" customFormat="1" ht="11.25" customHeight="1"/>
    <row r="4202" s="121" customFormat="1" ht="11.25" customHeight="1"/>
    <row r="4203" s="121" customFormat="1" ht="11.25" customHeight="1"/>
    <row r="4204" s="121" customFormat="1" ht="11.25" customHeight="1"/>
    <row r="4205" s="121" customFormat="1" ht="11.25" customHeight="1"/>
    <row r="4206" s="121" customFormat="1" ht="11.25" customHeight="1"/>
    <row r="4207" s="121" customFormat="1" ht="11.25" customHeight="1"/>
    <row r="4208" s="121" customFormat="1" ht="11.25" customHeight="1"/>
    <row r="4209" s="121" customFormat="1" ht="11.25" customHeight="1"/>
    <row r="4210" s="121" customFormat="1" ht="11.25" customHeight="1"/>
    <row r="4211" s="121" customFormat="1" ht="11.25" customHeight="1"/>
    <row r="4212" s="121" customFormat="1" ht="11.25" customHeight="1"/>
    <row r="4213" s="121" customFormat="1" ht="11.25" customHeight="1"/>
    <row r="4214" s="121" customFormat="1" ht="11.25" customHeight="1"/>
    <row r="4215" s="121" customFormat="1" ht="11.25" customHeight="1"/>
    <row r="4216" s="121" customFormat="1" ht="11.25" customHeight="1"/>
    <row r="4217" s="121" customFormat="1" ht="11.25" customHeight="1"/>
    <row r="4218" s="121" customFormat="1" ht="11.25" customHeight="1"/>
    <row r="4219" s="121" customFormat="1" ht="11.25" customHeight="1"/>
    <row r="4220" s="121" customFormat="1" ht="11.25" customHeight="1"/>
    <row r="4221" s="121" customFormat="1" ht="11.25" customHeight="1"/>
    <row r="4222" s="121" customFormat="1" ht="11.25" customHeight="1"/>
    <row r="4223" s="121" customFormat="1" ht="11.25" customHeight="1"/>
    <row r="4224" s="121" customFormat="1" ht="11.25" customHeight="1"/>
    <row r="4225" s="121" customFormat="1" ht="11.25" customHeight="1"/>
    <row r="4226" s="121" customFormat="1" ht="11.25" customHeight="1"/>
    <row r="4227" s="121" customFormat="1" ht="11.25" customHeight="1"/>
    <row r="4228" s="121" customFormat="1" ht="11.25" customHeight="1"/>
    <row r="4229" s="121" customFormat="1" ht="11.25" customHeight="1"/>
    <row r="4230" s="121" customFormat="1" ht="11.25" customHeight="1"/>
    <row r="4231" s="121" customFormat="1" ht="11.25" customHeight="1"/>
    <row r="4232" s="121" customFormat="1" ht="11.25" customHeight="1"/>
    <row r="4233" s="121" customFormat="1" ht="11.25" customHeight="1"/>
    <row r="4234" s="121" customFormat="1" ht="11.25" customHeight="1"/>
    <row r="4235" s="121" customFormat="1" ht="11.25" customHeight="1"/>
    <row r="4236" s="121" customFormat="1" ht="11.25" customHeight="1"/>
    <row r="4237" s="121" customFormat="1" ht="11.25" customHeight="1"/>
    <row r="4238" s="121" customFormat="1" ht="11.25" customHeight="1"/>
    <row r="4239" s="121" customFormat="1" ht="11.25" customHeight="1"/>
    <row r="4240" s="121" customFormat="1" ht="11.25" customHeight="1"/>
    <row r="4241" s="121" customFormat="1" ht="11.25" customHeight="1"/>
    <row r="4242" s="121" customFormat="1" ht="11.25" customHeight="1"/>
    <row r="4243" s="121" customFormat="1" ht="11.25" customHeight="1"/>
    <row r="4244" s="121" customFormat="1" ht="11.25" customHeight="1"/>
    <row r="4245" s="121" customFormat="1" ht="11.25" customHeight="1"/>
    <row r="4246" s="121" customFormat="1" ht="11.25" customHeight="1"/>
    <row r="4247" s="121" customFormat="1" ht="11.25" customHeight="1"/>
    <row r="4248" s="121" customFormat="1" ht="11.25" customHeight="1"/>
    <row r="4249" s="121" customFormat="1" ht="11.25" customHeight="1"/>
    <row r="4250" s="121" customFormat="1" ht="11.25" customHeight="1"/>
    <row r="4251" s="121" customFormat="1" ht="11.25" customHeight="1"/>
    <row r="4252" s="121" customFormat="1" ht="11.25" customHeight="1"/>
    <row r="4253" s="121" customFormat="1" ht="11.25" customHeight="1"/>
    <row r="4254" s="121" customFormat="1" ht="11.25" customHeight="1"/>
    <row r="4255" s="121" customFormat="1" ht="11.25" customHeight="1"/>
    <row r="4256" s="121" customFormat="1" ht="11.25" customHeight="1"/>
    <row r="4257" s="121" customFormat="1" ht="11.25" customHeight="1"/>
    <row r="4258" s="121" customFormat="1" ht="11.25" customHeight="1"/>
    <row r="4259" s="121" customFormat="1" ht="11.25" customHeight="1"/>
    <row r="4260" s="121" customFormat="1" ht="11.25" customHeight="1"/>
    <row r="4261" s="121" customFormat="1" ht="11.25" customHeight="1"/>
    <row r="4262" s="121" customFormat="1" ht="11.25" customHeight="1"/>
    <row r="4263" s="121" customFormat="1" ht="11.25" customHeight="1"/>
    <row r="4264" s="121" customFormat="1" ht="11.25" customHeight="1"/>
    <row r="4265" s="121" customFormat="1" ht="11.25" customHeight="1"/>
    <row r="4266" s="121" customFormat="1" ht="11.25" customHeight="1"/>
    <row r="4267" s="121" customFormat="1" ht="11.25" customHeight="1"/>
    <row r="4268" s="121" customFormat="1" ht="11.25" customHeight="1"/>
    <row r="4269" s="121" customFormat="1" ht="11.25" customHeight="1"/>
    <row r="4270" s="121" customFormat="1" ht="11.25" customHeight="1"/>
    <row r="4271" s="121" customFormat="1" ht="11.25" customHeight="1"/>
    <row r="4272" s="121" customFormat="1" ht="11.25" customHeight="1"/>
    <row r="4273" s="121" customFormat="1" ht="11.25" customHeight="1"/>
    <row r="4274" s="121" customFormat="1" ht="11.25" customHeight="1"/>
    <row r="4275" s="121" customFormat="1" ht="11.25" customHeight="1"/>
    <row r="4276" s="121" customFormat="1" ht="11.25" customHeight="1"/>
    <row r="4277" s="121" customFormat="1" ht="11.25" customHeight="1"/>
    <row r="4278" s="121" customFormat="1" ht="11.25" customHeight="1"/>
    <row r="4279" s="121" customFormat="1" ht="11.25" customHeight="1"/>
    <row r="4280" s="121" customFormat="1" ht="11.25" customHeight="1"/>
    <row r="4281" s="121" customFormat="1" ht="11.25" customHeight="1"/>
    <row r="4282" s="121" customFormat="1" ht="11.25" customHeight="1"/>
    <row r="4283" s="121" customFormat="1" ht="11.25" customHeight="1"/>
    <row r="4284" s="121" customFormat="1" ht="11.25" customHeight="1"/>
    <row r="4285" s="121" customFormat="1" ht="11.25" customHeight="1"/>
    <row r="4286" s="121" customFormat="1" ht="11.25" customHeight="1"/>
    <row r="4287" s="121" customFormat="1" ht="11.25" customHeight="1"/>
    <row r="4288" s="121" customFormat="1" ht="11.25" customHeight="1"/>
    <row r="4289" s="121" customFormat="1" ht="11.25" customHeight="1"/>
    <row r="4290" s="121" customFormat="1" ht="11.25" customHeight="1"/>
    <row r="4291" s="121" customFormat="1" ht="11.25" customHeight="1"/>
    <row r="4292" s="121" customFormat="1" ht="11.25" customHeight="1"/>
    <row r="4293" s="121" customFormat="1" ht="11.25" customHeight="1"/>
    <row r="4294" s="121" customFormat="1" ht="11.25" customHeight="1"/>
    <row r="4295" s="121" customFormat="1" ht="11.25" customHeight="1"/>
    <row r="4296" s="121" customFormat="1" ht="11.25" customHeight="1"/>
    <row r="4297" s="121" customFormat="1" ht="11.25" customHeight="1"/>
    <row r="4298" s="121" customFormat="1" ht="11.25" customHeight="1"/>
    <row r="4299" s="121" customFormat="1" ht="11.25" customHeight="1"/>
    <row r="4300" s="121" customFormat="1" ht="11.25" customHeight="1"/>
    <row r="4301" s="121" customFormat="1" ht="11.25" customHeight="1"/>
    <row r="4302" s="121" customFormat="1" ht="11.25" customHeight="1"/>
    <row r="4303" s="121" customFormat="1" ht="11.25" customHeight="1"/>
    <row r="4304" s="121" customFormat="1" ht="11.25" customHeight="1"/>
    <row r="4305" s="121" customFormat="1" ht="11.25" customHeight="1"/>
    <row r="4306" s="121" customFormat="1" ht="11.25" customHeight="1"/>
    <row r="4307" s="121" customFormat="1" ht="11.25" customHeight="1"/>
    <row r="4308" s="121" customFormat="1" ht="11.25" customHeight="1"/>
    <row r="4309" s="121" customFormat="1" ht="11.25" customHeight="1"/>
    <row r="4310" s="121" customFormat="1" ht="11.25" customHeight="1"/>
    <row r="4311" s="121" customFormat="1" ht="11.25" customHeight="1"/>
    <row r="4312" s="121" customFormat="1" ht="11.25" customHeight="1"/>
    <row r="4313" s="121" customFormat="1" ht="11.25" customHeight="1"/>
    <row r="4314" s="121" customFormat="1" ht="11.25" customHeight="1"/>
    <row r="4315" s="121" customFormat="1" ht="11.25" customHeight="1"/>
    <row r="4316" s="121" customFormat="1" ht="11.25" customHeight="1"/>
    <row r="4317" s="121" customFormat="1" ht="11.25" customHeight="1"/>
    <row r="4318" s="121" customFormat="1" ht="11.25" customHeight="1"/>
    <row r="4319" s="121" customFormat="1" ht="11.25" customHeight="1"/>
    <row r="4320" s="121" customFormat="1" ht="11.25" customHeight="1"/>
    <row r="4321" s="121" customFormat="1" ht="11.25" customHeight="1"/>
    <row r="4322" s="121" customFormat="1" ht="11.25" customHeight="1"/>
    <row r="4323" s="121" customFormat="1" ht="11.25" customHeight="1"/>
    <row r="4324" s="121" customFormat="1" ht="11.25" customHeight="1"/>
    <row r="4325" s="121" customFormat="1" ht="11.25" customHeight="1"/>
    <row r="4326" s="121" customFormat="1" ht="11.25" customHeight="1"/>
    <row r="4327" s="121" customFormat="1" ht="11.25" customHeight="1"/>
    <row r="4328" s="121" customFormat="1" ht="11.25" customHeight="1"/>
    <row r="4329" s="121" customFormat="1" ht="11.25" customHeight="1"/>
    <row r="4330" s="121" customFormat="1" ht="11.25" customHeight="1"/>
    <row r="4331" s="121" customFormat="1" ht="11.25" customHeight="1"/>
    <row r="4332" s="121" customFormat="1" ht="11.25" customHeight="1"/>
    <row r="4333" s="121" customFormat="1" ht="11.25" customHeight="1"/>
    <row r="4334" s="121" customFormat="1" ht="11.25" customHeight="1"/>
    <row r="4335" s="121" customFormat="1" ht="11.25" customHeight="1"/>
    <row r="4336" s="121" customFormat="1" ht="11.25" customHeight="1"/>
    <row r="4337" s="121" customFormat="1" ht="11.25" customHeight="1"/>
    <row r="4338" s="121" customFormat="1" ht="11.25" customHeight="1"/>
    <row r="4339" s="121" customFormat="1" ht="11.25" customHeight="1"/>
    <row r="4340" s="121" customFormat="1" ht="11.25" customHeight="1"/>
    <row r="4341" s="121" customFormat="1" ht="11.25" customHeight="1"/>
    <row r="4342" s="121" customFormat="1" ht="11.25" customHeight="1"/>
    <row r="4343" s="121" customFormat="1" ht="11.25" customHeight="1"/>
    <row r="4344" s="121" customFormat="1" ht="11.25" customHeight="1"/>
    <row r="4345" s="121" customFormat="1" ht="11.25" customHeight="1"/>
    <row r="4346" s="121" customFormat="1" ht="11.25" customHeight="1"/>
    <row r="4347" s="121" customFormat="1" ht="11.25" customHeight="1"/>
    <row r="4348" s="121" customFormat="1" ht="11.25" customHeight="1"/>
    <row r="4349" s="121" customFormat="1" ht="11.25" customHeight="1"/>
    <row r="4350" s="121" customFormat="1" ht="11.25" customHeight="1"/>
    <row r="4351" s="121" customFormat="1" ht="11.25" customHeight="1"/>
    <row r="4352" s="121" customFormat="1" ht="11.25" customHeight="1"/>
    <row r="4353" s="121" customFormat="1" ht="11.25" customHeight="1"/>
    <row r="4354" s="121" customFormat="1" ht="11.25" customHeight="1"/>
    <row r="4355" s="121" customFormat="1" ht="11.25" customHeight="1"/>
    <row r="4356" s="121" customFormat="1" ht="11.25" customHeight="1"/>
    <row r="4357" s="121" customFormat="1" ht="11.25" customHeight="1"/>
    <row r="4358" s="121" customFormat="1" ht="11.25" customHeight="1"/>
    <row r="4359" s="121" customFormat="1" ht="11.25" customHeight="1"/>
    <row r="4360" s="121" customFormat="1" ht="11.25" customHeight="1"/>
    <row r="4361" s="121" customFormat="1" ht="11.25" customHeight="1"/>
    <row r="4362" s="121" customFormat="1" ht="11.25" customHeight="1"/>
    <row r="4363" s="121" customFormat="1" ht="11.25" customHeight="1"/>
    <row r="4364" s="121" customFormat="1" ht="11.25" customHeight="1"/>
    <row r="4365" s="121" customFormat="1" ht="11.25" customHeight="1"/>
    <row r="4366" s="121" customFormat="1" ht="11.25" customHeight="1"/>
    <row r="4367" s="121" customFormat="1" ht="11.25" customHeight="1"/>
    <row r="4368" s="121" customFormat="1" ht="11.25" customHeight="1"/>
    <row r="4369" s="121" customFormat="1" ht="11.25" customHeight="1"/>
    <row r="4370" s="121" customFormat="1" ht="11.25" customHeight="1"/>
    <row r="4371" s="121" customFormat="1" ht="11.25" customHeight="1"/>
    <row r="4372" s="121" customFormat="1" ht="11.25" customHeight="1"/>
    <row r="4373" s="121" customFormat="1" ht="11.25" customHeight="1"/>
    <row r="4374" s="121" customFormat="1" ht="11.25" customHeight="1"/>
    <row r="4375" s="121" customFormat="1" ht="11.25" customHeight="1"/>
    <row r="4376" s="121" customFormat="1" ht="11.25" customHeight="1"/>
    <row r="4377" s="121" customFormat="1" ht="11.25" customHeight="1"/>
    <row r="4378" s="121" customFormat="1" ht="11.25" customHeight="1"/>
    <row r="4379" s="121" customFormat="1" ht="11.25" customHeight="1"/>
    <row r="4380" s="121" customFormat="1" ht="11.25" customHeight="1"/>
    <row r="4381" s="121" customFormat="1" ht="11.25" customHeight="1"/>
    <row r="4382" s="121" customFormat="1" ht="11.25" customHeight="1"/>
    <row r="4383" s="121" customFormat="1" ht="11.25" customHeight="1"/>
    <row r="4384" s="121" customFormat="1" ht="11.25" customHeight="1"/>
    <row r="4385" s="121" customFormat="1" ht="11.25" customHeight="1"/>
    <row r="4386" s="121" customFormat="1" ht="11.25" customHeight="1"/>
    <row r="4387" s="121" customFormat="1" ht="11.25" customHeight="1"/>
    <row r="4388" s="121" customFormat="1" ht="11.25" customHeight="1"/>
    <row r="4389" s="121" customFormat="1" ht="11.25" customHeight="1"/>
    <row r="4390" s="121" customFormat="1" ht="11.25" customHeight="1"/>
    <row r="4391" s="121" customFormat="1" ht="11.25" customHeight="1"/>
    <row r="4392" s="121" customFormat="1" ht="11.25" customHeight="1"/>
    <row r="4393" s="121" customFormat="1" ht="11.25" customHeight="1"/>
    <row r="4394" s="121" customFormat="1" ht="11.25" customHeight="1"/>
    <row r="4395" s="121" customFormat="1" ht="11.25" customHeight="1"/>
    <row r="4396" s="121" customFormat="1" ht="11.25" customHeight="1"/>
    <row r="4397" s="121" customFormat="1" ht="11.25" customHeight="1"/>
    <row r="4398" s="121" customFormat="1" ht="11.25" customHeight="1"/>
    <row r="4399" s="121" customFormat="1" ht="11.25" customHeight="1"/>
    <row r="4400" s="121" customFormat="1" ht="11.25" customHeight="1"/>
    <row r="4401" s="121" customFormat="1" ht="11.25" customHeight="1"/>
    <row r="4402" s="121" customFormat="1" ht="11.25" customHeight="1"/>
    <row r="4403" s="121" customFormat="1" ht="11.25" customHeight="1"/>
    <row r="4404" s="121" customFormat="1" ht="11.25" customHeight="1"/>
    <row r="4405" s="121" customFormat="1" ht="11.25" customHeight="1"/>
    <row r="4406" s="121" customFormat="1" ht="11.25" customHeight="1"/>
    <row r="4407" s="121" customFormat="1" ht="11.25" customHeight="1"/>
    <row r="4408" s="121" customFormat="1" ht="11.25" customHeight="1"/>
    <row r="4409" s="121" customFormat="1" ht="11.25" customHeight="1"/>
    <row r="4410" s="121" customFormat="1" ht="11.25" customHeight="1"/>
    <row r="4411" s="121" customFormat="1" ht="11.25" customHeight="1"/>
    <row r="4412" s="121" customFormat="1" ht="11.25" customHeight="1"/>
    <row r="4413" s="121" customFormat="1" ht="11.25" customHeight="1"/>
    <row r="4414" s="121" customFormat="1" ht="11.25" customHeight="1"/>
    <row r="4415" s="121" customFormat="1" ht="11.25" customHeight="1"/>
    <row r="4416" s="121" customFormat="1" ht="11.25" customHeight="1"/>
    <row r="4417" s="121" customFormat="1" ht="11.25" customHeight="1"/>
    <row r="4418" s="121" customFormat="1" ht="11.25" customHeight="1"/>
    <row r="4419" s="121" customFormat="1" ht="11.25" customHeight="1"/>
    <row r="4420" s="121" customFormat="1" ht="11.25" customHeight="1"/>
    <row r="4421" s="121" customFormat="1" ht="11.25" customHeight="1"/>
    <row r="4422" s="121" customFormat="1" ht="11.25" customHeight="1"/>
    <row r="4423" s="121" customFormat="1" ht="11.25" customHeight="1"/>
    <row r="4424" s="121" customFormat="1" ht="11.25" customHeight="1"/>
    <row r="4425" s="121" customFormat="1" ht="11.25" customHeight="1"/>
    <row r="4426" s="121" customFormat="1" ht="11.25" customHeight="1"/>
    <row r="4427" s="121" customFormat="1" ht="11.25" customHeight="1"/>
    <row r="4428" s="121" customFormat="1" ht="11.25" customHeight="1"/>
    <row r="4429" s="121" customFormat="1" ht="11.25" customHeight="1"/>
    <row r="4430" s="121" customFormat="1" ht="11.25" customHeight="1"/>
    <row r="4431" s="121" customFormat="1" ht="11.25" customHeight="1"/>
    <row r="4432" s="121" customFormat="1" ht="11.25" customHeight="1"/>
    <row r="4433" s="121" customFormat="1" ht="11.25" customHeight="1"/>
    <row r="4434" s="121" customFormat="1" ht="11.25" customHeight="1"/>
    <row r="4435" s="121" customFormat="1" ht="11.25" customHeight="1"/>
    <row r="4436" s="121" customFormat="1" ht="11.25" customHeight="1"/>
    <row r="4437" s="121" customFormat="1" ht="11.25" customHeight="1"/>
    <row r="4438" s="121" customFormat="1" ht="11.25" customHeight="1"/>
    <row r="4439" s="121" customFormat="1" ht="11.25" customHeight="1"/>
    <row r="4440" s="121" customFormat="1" ht="11.25" customHeight="1"/>
    <row r="4441" s="121" customFormat="1" ht="11.25" customHeight="1"/>
    <row r="4442" s="121" customFormat="1" ht="11.25" customHeight="1"/>
    <row r="4443" s="121" customFormat="1" ht="11.25" customHeight="1"/>
    <row r="4444" s="121" customFormat="1" ht="11.25" customHeight="1"/>
    <row r="4445" s="121" customFormat="1" ht="11.25" customHeight="1"/>
    <row r="4446" s="121" customFormat="1" ht="11.25" customHeight="1"/>
    <row r="4447" s="121" customFormat="1" ht="11.25" customHeight="1"/>
    <row r="4448" s="121" customFormat="1" ht="11.25" customHeight="1"/>
    <row r="4449" s="121" customFormat="1" ht="11.25" customHeight="1"/>
    <row r="4450" s="121" customFormat="1" ht="11.25" customHeight="1"/>
    <row r="4451" s="121" customFormat="1" ht="11.25" customHeight="1"/>
    <row r="4452" s="121" customFormat="1" ht="11.25" customHeight="1"/>
    <row r="4453" s="121" customFormat="1" ht="11.25" customHeight="1"/>
    <row r="4454" s="121" customFormat="1" ht="11.25" customHeight="1"/>
    <row r="4455" s="121" customFormat="1" ht="11.25" customHeight="1"/>
    <row r="4456" s="121" customFormat="1" ht="11.25" customHeight="1"/>
    <row r="4457" s="121" customFormat="1" ht="11.25" customHeight="1"/>
    <row r="4458" s="121" customFormat="1" ht="11.25" customHeight="1"/>
    <row r="4459" s="121" customFormat="1" ht="11.25" customHeight="1"/>
    <row r="4460" s="121" customFormat="1" ht="11.25" customHeight="1"/>
    <row r="4461" s="121" customFormat="1" ht="11.25" customHeight="1"/>
    <row r="4462" s="121" customFormat="1" ht="11.25" customHeight="1"/>
    <row r="4463" s="121" customFormat="1" ht="11.25" customHeight="1"/>
    <row r="4464" s="121" customFormat="1" ht="11.25" customHeight="1"/>
    <row r="4465" s="121" customFormat="1" ht="11.25" customHeight="1"/>
    <row r="4466" s="121" customFormat="1" ht="11.25" customHeight="1"/>
    <row r="4467" s="121" customFormat="1" ht="11.25" customHeight="1"/>
    <row r="4468" s="121" customFormat="1" ht="11.25" customHeight="1"/>
    <row r="4469" s="121" customFormat="1" ht="11.25" customHeight="1"/>
    <row r="4470" s="121" customFormat="1" ht="11.25" customHeight="1"/>
    <row r="4471" s="121" customFormat="1" ht="11.25" customHeight="1"/>
    <row r="4472" s="121" customFormat="1" ht="11.25" customHeight="1"/>
    <row r="4473" s="121" customFormat="1" ht="11.25" customHeight="1"/>
    <row r="4474" s="121" customFormat="1" ht="11.25" customHeight="1"/>
    <row r="4475" s="121" customFormat="1" ht="11.25" customHeight="1"/>
    <row r="4476" s="121" customFormat="1" ht="11.25" customHeight="1"/>
    <row r="4477" s="121" customFormat="1" ht="11.25" customHeight="1"/>
    <row r="4478" s="121" customFormat="1" ht="11.25" customHeight="1"/>
    <row r="4479" s="121" customFormat="1" ht="11.25" customHeight="1"/>
    <row r="4480" s="121" customFormat="1" ht="11.25" customHeight="1"/>
    <row r="4481" s="121" customFormat="1" ht="11.25" customHeight="1"/>
    <row r="4482" s="121" customFormat="1" ht="11.25" customHeight="1"/>
    <row r="4483" s="121" customFormat="1" ht="11.25" customHeight="1"/>
    <row r="4484" s="121" customFormat="1" ht="11.25" customHeight="1"/>
    <row r="4485" s="121" customFormat="1" ht="11.25" customHeight="1"/>
    <row r="4486" s="121" customFormat="1" ht="11.25" customHeight="1"/>
    <row r="4487" s="121" customFormat="1" ht="11.25" customHeight="1"/>
    <row r="4488" s="121" customFormat="1" ht="11.25" customHeight="1"/>
    <row r="4489" s="121" customFormat="1" ht="11.25" customHeight="1"/>
    <row r="4490" s="121" customFormat="1" ht="11.25" customHeight="1"/>
    <row r="4491" s="121" customFormat="1" ht="11.25" customHeight="1"/>
    <row r="4492" s="121" customFormat="1" ht="11.25" customHeight="1"/>
    <row r="4493" s="121" customFormat="1" ht="11.25" customHeight="1"/>
    <row r="4494" s="121" customFormat="1" ht="11.25" customHeight="1"/>
    <row r="4495" s="121" customFormat="1" ht="11.25" customHeight="1"/>
    <row r="4496" s="121" customFormat="1" ht="11.25" customHeight="1"/>
    <row r="4497" s="121" customFormat="1" ht="11.25" customHeight="1"/>
    <row r="4498" s="121" customFormat="1" ht="11.25" customHeight="1"/>
    <row r="4499" s="121" customFormat="1" ht="11.25" customHeight="1"/>
    <row r="4500" s="121" customFormat="1" ht="11.25" customHeight="1"/>
    <row r="4501" s="121" customFormat="1" ht="11.25" customHeight="1"/>
    <row r="4502" s="121" customFormat="1" ht="11.25" customHeight="1"/>
    <row r="4503" s="121" customFormat="1" ht="11.25" customHeight="1"/>
    <row r="4504" s="121" customFormat="1" ht="11.25" customHeight="1"/>
    <row r="4505" s="121" customFormat="1" ht="11.25" customHeight="1"/>
    <row r="4506" s="121" customFormat="1" ht="11.25" customHeight="1"/>
    <row r="4507" s="121" customFormat="1" ht="11.25" customHeight="1"/>
    <row r="4508" s="121" customFormat="1" ht="11.25" customHeight="1"/>
    <row r="4509" s="121" customFormat="1" ht="11.25" customHeight="1"/>
    <row r="4510" s="121" customFormat="1" ht="11.25" customHeight="1"/>
    <row r="4511" s="121" customFormat="1" ht="11.25" customHeight="1"/>
    <row r="4512" s="121" customFormat="1" ht="11.25" customHeight="1"/>
    <row r="4513" s="121" customFormat="1" ht="11.25" customHeight="1"/>
    <row r="4514" s="121" customFormat="1" ht="11.25" customHeight="1"/>
    <row r="4515" s="121" customFormat="1" ht="11.25" customHeight="1"/>
    <row r="4516" s="121" customFormat="1" ht="11.25" customHeight="1"/>
    <row r="4517" s="121" customFormat="1" ht="11.25" customHeight="1"/>
    <row r="4518" s="121" customFormat="1" ht="11.25" customHeight="1"/>
    <row r="4519" s="121" customFormat="1" ht="11.25" customHeight="1"/>
    <row r="4520" s="121" customFormat="1" ht="11.25" customHeight="1"/>
    <row r="4521" s="121" customFormat="1" ht="11.25" customHeight="1"/>
    <row r="4522" s="121" customFormat="1" ht="11.25" customHeight="1"/>
    <row r="4523" s="121" customFormat="1" ht="11.25" customHeight="1"/>
    <row r="4524" s="121" customFormat="1" ht="11.25" customHeight="1"/>
    <row r="4525" s="121" customFormat="1" ht="11.25" customHeight="1"/>
    <row r="4526" s="121" customFormat="1" ht="11.25" customHeight="1"/>
    <row r="4527" s="121" customFormat="1" ht="11.25" customHeight="1"/>
    <row r="4528" s="121" customFormat="1" ht="11.25" customHeight="1"/>
    <row r="4529" s="121" customFormat="1" ht="11.25" customHeight="1"/>
    <row r="4530" s="121" customFormat="1" ht="11.25" customHeight="1"/>
    <row r="4531" s="121" customFormat="1" ht="11.25" customHeight="1"/>
    <row r="4532" s="121" customFormat="1" ht="11.25" customHeight="1"/>
    <row r="4533" s="121" customFormat="1" ht="11.25" customHeight="1"/>
    <row r="4534" s="121" customFormat="1" ht="11.25" customHeight="1"/>
    <row r="4535" s="121" customFormat="1" ht="11.25" customHeight="1"/>
    <row r="4536" s="121" customFormat="1" ht="11.25" customHeight="1"/>
    <row r="4537" s="121" customFormat="1" ht="11.25" customHeight="1"/>
    <row r="4538" s="121" customFormat="1" ht="11.25" customHeight="1"/>
    <row r="4539" s="121" customFormat="1" ht="11.25" customHeight="1"/>
    <row r="4540" s="121" customFormat="1" ht="11.25" customHeight="1"/>
    <row r="4541" s="121" customFormat="1" ht="11.25" customHeight="1"/>
    <row r="4542" s="121" customFormat="1" ht="11.25" customHeight="1"/>
    <row r="4543" s="121" customFormat="1" ht="11.25" customHeight="1"/>
    <row r="4544" s="121" customFormat="1" ht="11.25" customHeight="1"/>
    <row r="4545" s="121" customFormat="1" ht="11.25" customHeight="1"/>
    <row r="4546" s="121" customFormat="1" ht="11.25" customHeight="1"/>
    <row r="4547" s="121" customFormat="1" ht="11.25" customHeight="1"/>
    <row r="4548" s="121" customFormat="1" ht="11.25" customHeight="1"/>
    <row r="4549" s="121" customFormat="1" ht="11.25" customHeight="1"/>
    <row r="4550" s="121" customFormat="1" ht="11.25" customHeight="1"/>
    <row r="4551" s="121" customFormat="1" ht="11.25" customHeight="1"/>
    <row r="4552" s="121" customFormat="1" ht="11.25" customHeight="1"/>
    <row r="4553" s="121" customFormat="1" ht="11.25" customHeight="1"/>
    <row r="4554" s="121" customFormat="1" ht="11.25" customHeight="1"/>
    <row r="4555" s="121" customFormat="1" ht="11.25" customHeight="1"/>
    <row r="4556" s="121" customFormat="1" ht="11.25" customHeight="1"/>
    <row r="4557" s="121" customFormat="1" ht="11.25" customHeight="1"/>
    <row r="4558" s="121" customFormat="1" ht="11.25" customHeight="1"/>
    <row r="4559" s="121" customFormat="1" ht="11.25" customHeight="1"/>
    <row r="4560" s="121" customFormat="1" ht="11.25" customHeight="1"/>
    <row r="4561" s="121" customFormat="1" ht="11.25" customHeight="1"/>
    <row r="4562" s="121" customFormat="1" ht="11.25" customHeight="1"/>
    <row r="4563" s="121" customFormat="1" ht="11.25" customHeight="1"/>
    <row r="4564" s="121" customFormat="1" ht="11.25" customHeight="1"/>
    <row r="4565" s="121" customFormat="1" ht="11.25" customHeight="1"/>
    <row r="4566" s="121" customFormat="1" ht="11.25" customHeight="1"/>
    <row r="4567" s="121" customFormat="1" ht="11.25" customHeight="1"/>
    <row r="4568" s="121" customFormat="1" ht="11.25" customHeight="1"/>
    <row r="4569" s="121" customFormat="1" ht="11.25" customHeight="1"/>
    <row r="4570" s="121" customFormat="1" ht="11.25" customHeight="1"/>
    <row r="4571" s="121" customFormat="1" ht="11.25" customHeight="1"/>
    <row r="4572" s="121" customFormat="1" ht="11.25" customHeight="1"/>
    <row r="4573" s="121" customFormat="1" ht="11.25" customHeight="1"/>
    <row r="4574" s="121" customFormat="1" ht="11.25" customHeight="1"/>
    <row r="4575" s="121" customFormat="1" ht="11.25" customHeight="1"/>
    <row r="4576" s="121" customFormat="1" ht="11.25" customHeight="1"/>
    <row r="4577" s="121" customFormat="1" ht="11.25" customHeight="1"/>
    <row r="4578" s="121" customFormat="1" ht="11.25" customHeight="1"/>
    <row r="4579" s="121" customFormat="1" ht="11.25" customHeight="1"/>
    <row r="4580" s="121" customFormat="1" ht="11.25" customHeight="1"/>
    <row r="4581" s="121" customFormat="1" ht="11.25" customHeight="1"/>
    <row r="4582" s="121" customFormat="1" ht="11.25" customHeight="1"/>
    <row r="4583" s="121" customFormat="1" ht="11.25" customHeight="1"/>
    <row r="4584" s="121" customFormat="1" ht="11.25" customHeight="1"/>
    <row r="4585" s="121" customFormat="1" ht="11.25" customHeight="1"/>
    <row r="4586" s="121" customFormat="1" ht="11.25" customHeight="1"/>
    <row r="4587" s="121" customFormat="1" ht="11.25" customHeight="1"/>
    <row r="4588" s="121" customFormat="1" ht="11.25" customHeight="1"/>
    <row r="4589" s="121" customFormat="1" ht="11.25" customHeight="1"/>
    <row r="4590" s="121" customFormat="1" ht="11.25" customHeight="1"/>
    <row r="4591" s="121" customFormat="1" ht="11.25" customHeight="1"/>
    <row r="4592" s="121" customFormat="1" ht="11.25" customHeight="1"/>
    <row r="4593" s="121" customFormat="1" ht="11.25" customHeight="1"/>
    <row r="4594" s="121" customFormat="1" ht="11.25" customHeight="1"/>
    <row r="4595" s="121" customFormat="1" ht="11.25" customHeight="1"/>
    <row r="4596" s="121" customFormat="1" ht="11.25" customHeight="1"/>
    <row r="4597" s="121" customFormat="1" ht="11.25" customHeight="1"/>
    <row r="4598" s="121" customFormat="1" ht="11.25" customHeight="1"/>
    <row r="4599" s="121" customFormat="1" ht="11.25" customHeight="1"/>
    <row r="4600" s="121" customFormat="1" ht="11.25" customHeight="1"/>
    <row r="4601" s="121" customFormat="1" ht="11.25" customHeight="1"/>
    <row r="4602" s="121" customFormat="1" ht="11.25" customHeight="1"/>
    <row r="4603" s="121" customFormat="1" ht="11.25" customHeight="1"/>
    <row r="4604" s="121" customFormat="1" ht="11.25" customHeight="1"/>
    <row r="4605" s="121" customFormat="1" ht="11.25" customHeight="1"/>
    <row r="4606" s="121" customFormat="1" ht="11.25" customHeight="1"/>
    <row r="4607" s="121" customFormat="1" ht="11.25" customHeight="1"/>
    <row r="4608" s="121" customFormat="1" ht="11.25" customHeight="1"/>
    <row r="4609" s="121" customFormat="1" ht="11.25" customHeight="1"/>
    <row r="4610" s="121" customFormat="1" ht="11.25" customHeight="1"/>
    <row r="4611" s="121" customFormat="1" ht="11.25" customHeight="1"/>
    <row r="4612" s="121" customFormat="1" ht="11.25" customHeight="1"/>
    <row r="4613" s="121" customFormat="1" ht="11.25" customHeight="1"/>
    <row r="4614" s="121" customFormat="1" ht="11.25" customHeight="1"/>
    <row r="4615" s="121" customFormat="1" ht="11.25" customHeight="1"/>
    <row r="4616" s="121" customFormat="1" ht="11.25" customHeight="1"/>
    <row r="4617" s="121" customFormat="1" ht="11.25" customHeight="1"/>
    <row r="4618" s="121" customFormat="1" ht="11.25" customHeight="1"/>
    <row r="4619" s="121" customFormat="1" ht="11.25" customHeight="1"/>
    <row r="4620" s="121" customFormat="1" ht="11.25" customHeight="1"/>
    <row r="4621" s="121" customFormat="1" ht="11.25" customHeight="1"/>
    <row r="4622" s="121" customFormat="1" ht="11.25" customHeight="1"/>
    <row r="4623" s="121" customFormat="1" ht="11.25" customHeight="1"/>
    <row r="4624" s="121" customFormat="1" ht="11.25" customHeight="1"/>
    <row r="4625" s="121" customFormat="1" ht="11.25" customHeight="1"/>
    <row r="4626" s="121" customFormat="1" ht="11.25" customHeight="1"/>
    <row r="4627" s="121" customFormat="1" ht="11.25" customHeight="1"/>
    <row r="4628" s="121" customFormat="1" ht="11.25" customHeight="1"/>
    <row r="4629" s="121" customFormat="1" ht="11.25" customHeight="1"/>
    <row r="4630" s="121" customFormat="1" ht="11.25" customHeight="1"/>
    <row r="4631" s="121" customFormat="1" ht="11.25" customHeight="1"/>
    <row r="4632" s="121" customFormat="1" ht="11.25" customHeight="1"/>
    <row r="4633" s="121" customFormat="1" ht="11.25" customHeight="1"/>
    <row r="4634" s="121" customFormat="1" ht="11.25" customHeight="1"/>
    <row r="4635" s="121" customFormat="1" ht="11.25" customHeight="1"/>
    <row r="4636" s="121" customFormat="1" ht="11.25" customHeight="1"/>
    <row r="4637" s="121" customFormat="1" ht="11.25" customHeight="1"/>
    <row r="4638" s="121" customFormat="1" ht="11.25" customHeight="1"/>
    <row r="4639" s="121" customFormat="1" ht="11.25" customHeight="1"/>
    <row r="4640" s="121" customFormat="1" ht="11.25" customHeight="1"/>
    <row r="4641" s="121" customFormat="1" ht="11.25" customHeight="1"/>
    <row r="4642" s="121" customFormat="1" ht="11.25" customHeight="1"/>
    <row r="4643" s="121" customFormat="1" ht="11.25" customHeight="1"/>
    <row r="4644" s="121" customFormat="1" ht="11.25" customHeight="1"/>
    <row r="4645" s="121" customFormat="1" ht="11.25" customHeight="1"/>
    <row r="4646" s="121" customFormat="1" ht="11.25" customHeight="1"/>
    <row r="4647" s="121" customFormat="1" ht="11.25" customHeight="1"/>
    <row r="4648" s="121" customFormat="1" ht="11.25" customHeight="1"/>
    <row r="4649" s="121" customFormat="1" ht="11.25" customHeight="1"/>
    <row r="4650" s="121" customFormat="1" ht="11.25" customHeight="1"/>
    <row r="4651" s="121" customFormat="1" ht="11.25" customHeight="1"/>
    <row r="4652" s="121" customFormat="1" ht="11.25" customHeight="1"/>
    <row r="4653" s="121" customFormat="1" ht="11.25" customHeight="1"/>
    <row r="4654" s="121" customFormat="1" ht="11.25" customHeight="1"/>
    <row r="4655" s="121" customFormat="1" ht="11.25" customHeight="1"/>
    <row r="4656" s="121" customFormat="1" ht="11.25" customHeight="1"/>
    <row r="4657" s="121" customFormat="1" ht="11.25" customHeight="1"/>
    <row r="4658" s="121" customFormat="1" ht="11.25" customHeight="1"/>
    <row r="4659" s="121" customFormat="1" ht="11.25" customHeight="1"/>
    <row r="4660" s="121" customFormat="1" ht="11.25" customHeight="1"/>
    <row r="4661" s="121" customFormat="1" ht="11.25" customHeight="1"/>
    <row r="4662" s="121" customFormat="1" ht="11.25" customHeight="1"/>
    <row r="4663" s="121" customFormat="1" ht="11.25" customHeight="1"/>
    <row r="4664" s="121" customFormat="1" ht="11.25" customHeight="1"/>
    <row r="4665" s="121" customFormat="1" ht="11.25" customHeight="1"/>
    <row r="4666" s="121" customFormat="1" ht="11.25" customHeight="1"/>
    <row r="4667" s="121" customFormat="1" ht="11.25" customHeight="1"/>
    <row r="4668" s="121" customFormat="1" ht="11.25" customHeight="1"/>
    <row r="4669" s="121" customFormat="1" ht="11.25" customHeight="1"/>
    <row r="4670" s="121" customFormat="1" ht="11.25" customHeight="1"/>
    <row r="4671" s="121" customFormat="1" ht="11.25" customHeight="1"/>
    <row r="4672" s="121" customFormat="1" ht="11.25" customHeight="1"/>
    <row r="4673" s="121" customFormat="1" ht="11.25" customHeight="1"/>
    <row r="4674" s="121" customFormat="1" ht="11.25" customHeight="1"/>
    <row r="4675" s="121" customFormat="1" ht="11.25" customHeight="1"/>
    <row r="4676" s="121" customFormat="1" ht="11.25" customHeight="1"/>
    <row r="4677" s="121" customFormat="1" ht="11.25" customHeight="1"/>
    <row r="4678" s="121" customFormat="1" ht="11.25" customHeight="1"/>
    <row r="4679" s="121" customFormat="1" ht="11.25" customHeight="1"/>
    <row r="4680" s="121" customFormat="1" ht="11.25" customHeight="1"/>
    <row r="4681" s="121" customFormat="1" ht="11.25" customHeight="1"/>
    <row r="4682" s="121" customFormat="1" ht="11.25" customHeight="1"/>
    <row r="4683" s="121" customFormat="1" ht="11.25" customHeight="1"/>
    <row r="4684" s="121" customFormat="1" ht="11.25" customHeight="1"/>
    <row r="4685" s="121" customFormat="1" ht="11.25" customHeight="1"/>
    <row r="4686" s="121" customFormat="1" ht="11.25" customHeight="1"/>
    <row r="4687" s="121" customFormat="1" ht="11.25" customHeight="1"/>
    <row r="4688" s="121" customFormat="1" ht="11.25" customHeight="1"/>
    <row r="4689" s="121" customFormat="1" ht="11.25" customHeight="1"/>
    <row r="4690" s="121" customFormat="1" ht="11.25" customHeight="1"/>
    <row r="4691" s="121" customFormat="1" ht="11.25" customHeight="1"/>
    <row r="4692" s="121" customFormat="1" ht="11.25" customHeight="1"/>
    <row r="4693" s="121" customFormat="1" ht="11.25" customHeight="1"/>
    <row r="4694" s="121" customFormat="1" ht="11.25" customHeight="1"/>
    <row r="4695" s="121" customFormat="1" ht="11.25" customHeight="1"/>
    <row r="4696" s="121" customFormat="1" ht="11.25" customHeight="1"/>
    <row r="4697" s="121" customFormat="1" ht="11.25" customHeight="1"/>
    <row r="4698" s="121" customFormat="1" ht="11.25" customHeight="1"/>
    <row r="4699" s="121" customFormat="1" ht="11.25" customHeight="1"/>
    <row r="4700" s="121" customFormat="1" ht="11.25" customHeight="1"/>
    <row r="4701" s="121" customFormat="1" ht="11.25" customHeight="1"/>
    <row r="4702" s="121" customFormat="1" ht="11.25" customHeight="1"/>
    <row r="4703" s="121" customFormat="1" ht="11.25" customHeight="1"/>
    <row r="4704" s="121" customFormat="1" ht="11.25" customHeight="1"/>
    <row r="4705" s="121" customFormat="1" ht="11.25" customHeight="1"/>
    <row r="4706" s="121" customFormat="1" ht="11.25" customHeight="1"/>
    <row r="4707" s="121" customFormat="1" ht="11.25" customHeight="1"/>
    <row r="4708" s="121" customFormat="1" ht="11.25" customHeight="1"/>
    <row r="4709" s="121" customFormat="1" ht="11.25" customHeight="1"/>
    <row r="4710" s="121" customFormat="1" ht="11.25" customHeight="1"/>
    <row r="4711" s="121" customFormat="1" ht="11.25" customHeight="1"/>
    <row r="4712" s="121" customFormat="1" ht="11.25" customHeight="1"/>
    <row r="4713" s="121" customFormat="1" ht="11.25" customHeight="1"/>
    <row r="4714" s="121" customFormat="1" ht="11.25" customHeight="1"/>
    <row r="4715" s="121" customFormat="1" ht="11.25" customHeight="1"/>
    <row r="4716" s="121" customFormat="1" ht="11.25" customHeight="1"/>
    <row r="4717" s="121" customFormat="1" ht="11.25" customHeight="1"/>
    <row r="4718" s="121" customFormat="1" ht="11.25" customHeight="1"/>
    <row r="4719" s="121" customFormat="1" ht="11.25" customHeight="1"/>
    <row r="4720" s="121" customFormat="1" ht="11.25" customHeight="1"/>
    <row r="4721" s="121" customFormat="1" ht="11.25" customHeight="1"/>
    <row r="4722" s="121" customFormat="1" ht="11.25" customHeight="1"/>
    <row r="4723" s="121" customFormat="1" ht="11.25" customHeight="1"/>
    <row r="4724" s="121" customFormat="1" ht="11.25" customHeight="1"/>
    <row r="4725" s="121" customFormat="1" ht="11.25" customHeight="1"/>
    <row r="4726" s="121" customFormat="1" ht="11.25" customHeight="1"/>
    <row r="4727" s="121" customFormat="1" ht="11.25" customHeight="1"/>
    <row r="4728" s="121" customFormat="1" ht="11.25" customHeight="1"/>
    <row r="4729" s="121" customFormat="1" ht="11.25" customHeight="1"/>
    <row r="4730" s="121" customFormat="1" ht="11.25" customHeight="1"/>
    <row r="4731" s="121" customFormat="1" ht="11.25" customHeight="1"/>
    <row r="4732" s="121" customFormat="1" ht="11.25" customHeight="1"/>
    <row r="4733" s="121" customFormat="1" ht="11.25" customHeight="1"/>
    <row r="4734" s="121" customFormat="1" ht="11.25" customHeight="1"/>
    <row r="4735" s="121" customFormat="1" ht="11.25" customHeight="1"/>
    <row r="4736" s="121" customFormat="1" ht="11.25" customHeight="1"/>
    <row r="4737" s="121" customFormat="1" ht="11.25" customHeight="1"/>
    <row r="4738" s="121" customFormat="1" ht="11.25" customHeight="1"/>
    <row r="4739" s="121" customFormat="1" ht="11.25" customHeight="1"/>
    <row r="4740" s="121" customFormat="1" ht="11.25" customHeight="1"/>
    <row r="4741" s="121" customFormat="1" ht="11.25" customHeight="1"/>
    <row r="4742" s="121" customFormat="1" ht="11.25" customHeight="1"/>
    <row r="4743" s="121" customFormat="1" ht="11.25" customHeight="1"/>
    <row r="4744" s="121" customFormat="1" ht="11.25" customHeight="1"/>
    <row r="4745" s="121" customFormat="1" ht="11.25" customHeight="1"/>
    <row r="4746" s="121" customFormat="1" ht="11.25" customHeight="1"/>
    <row r="4747" s="121" customFormat="1" ht="11.25" customHeight="1"/>
    <row r="4748" s="121" customFormat="1" ht="11.25" customHeight="1"/>
    <row r="4749" s="121" customFormat="1" ht="11.25" customHeight="1"/>
    <row r="4750" s="121" customFormat="1" ht="11.25" customHeight="1"/>
    <row r="4751" s="121" customFormat="1" ht="11.25" customHeight="1"/>
    <row r="4752" s="121" customFormat="1" ht="11.25" customHeight="1"/>
    <row r="4753" s="121" customFormat="1" ht="11.25" customHeight="1"/>
    <row r="4754" s="121" customFormat="1" ht="11.25" customHeight="1"/>
    <row r="4755" s="121" customFormat="1" ht="11.25" customHeight="1"/>
    <row r="4756" s="121" customFormat="1" ht="11.25" customHeight="1"/>
    <row r="4757" s="121" customFormat="1" ht="11.25" customHeight="1"/>
    <row r="4758" s="121" customFormat="1" ht="11.25" customHeight="1"/>
    <row r="4759" s="121" customFormat="1" ht="11.25" customHeight="1"/>
    <row r="4760" s="121" customFormat="1" ht="11.25" customHeight="1"/>
    <row r="4761" s="121" customFormat="1" ht="11.25" customHeight="1"/>
    <row r="4762" s="121" customFormat="1" ht="11.25" customHeight="1"/>
    <row r="4763" s="121" customFormat="1" ht="11.25" customHeight="1"/>
    <row r="4764" s="121" customFormat="1" ht="11.25" customHeight="1"/>
    <row r="4765" s="121" customFormat="1" ht="11.25" customHeight="1"/>
    <row r="4766" s="121" customFormat="1" ht="11.25" customHeight="1"/>
    <row r="4767" s="121" customFormat="1" ht="11.25" customHeight="1"/>
    <row r="4768" s="121" customFormat="1" ht="11.25" customHeight="1"/>
    <row r="4769" s="121" customFormat="1" ht="11.25" customHeight="1"/>
    <row r="4770" s="121" customFormat="1" ht="11.25" customHeight="1"/>
    <row r="4771" s="121" customFormat="1" ht="11.25" customHeight="1"/>
    <row r="4772" s="121" customFormat="1" ht="11.25" customHeight="1"/>
    <row r="4773" s="121" customFormat="1" ht="11.25" customHeight="1"/>
    <row r="4774" s="121" customFormat="1" ht="11.25" customHeight="1"/>
    <row r="4775" s="121" customFormat="1" ht="11.25" customHeight="1"/>
    <row r="4776" s="121" customFormat="1" ht="11.25" customHeight="1"/>
    <row r="4777" s="121" customFormat="1" ht="11.25" customHeight="1"/>
    <row r="4778" s="121" customFormat="1" ht="11.25" customHeight="1"/>
    <row r="4779" s="121" customFormat="1" ht="11.25" customHeight="1"/>
    <row r="4780" s="121" customFormat="1" ht="11.25" customHeight="1"/>
    <row r="4781" s="121" customFormat="1" ht="11.25" customHeight="1"/>
    <row r="4782" s="121" customFormat="1" ht="11.25" customHeight="1"/>
    <row r="4783" s="121" customFormat="1" ht="11.25" customHeight="1"/>
    <row r="4784" s="121" customFormat="1" ht="11.25" customHeight="1"/>
    <row r="4785" s="121" customFormat="1" ht="11.25" customHeight="1"/>
    <row r="4786" s="121" customFormat="1" ht="11.25" customHeight="1"/>
    <row r="4787" s="121" customFormat="1" ht="11.25" customHeight="1"/>
    <row r="4788" s="121" customFormat="1" ht="11.25" customHeight="1"/>
    <row r="4789" s="121" customFormat="1" ht="11.25" customHeight="1"/>
    <row r="4790" s="121" customFormat="1" ht="11.25" customHeight="1"/>
    <row r="4791" s="121" customFormat="1" ht="11.25" customHeight="1"/>
    <row r="4792" s="121" customFormat="1" ht="11.25" customHeight="1"/>
    <row r="4793" s="121" customFormat="1" ht="11.25" customHeight="1"/>
    <row r="4794" s="121" customFormat="1" ht="11.25" customHeight="1"/>
    <row r="4795" s="121" customFormat="1" ht="11.25" customHeight="1"/>
    <row r="4796" s="121" customFormat="1" ht="11.25" customHeight="1"/>
    <row r="4797" s="121" customFormat="1" ht="11.25" customHeight="1"/>
    <row r="4798" s="121" customFormat="1" ht="11.25" customHeight="1"/>
    <row r="4799" s="121" customFormat="1" ht="11.25" customHeight="1"/>
    <row r="4800" s="121" customFormat="1" ht="11.25" customHeight="1"/>
    <row r="4801" s="121" customFormat="1" ht="11.25" customHeight="1"/>
    <row r="4802" s="121" customFormat="1" ht="11.25" customHeight="1"/>
    <row r="4803" s="121" customFormat="1" ht="11.25" customHeight="1"/>
    <row r="4804" s="121" customFormat="1" ht="11.25" customHeight="1"/>
    <row r="4805" s="121" customFormat="1" ht="11.25" customHeight="1"/>
    <row r="4806" s="121" customFormat="1" ht="11.25" customHeight="1"/>
    <row r="4807" s="121" customFormat="1" ht="11.25" customHeight="1"/>
    <row r="4808" s="121" customFormat="1" ht="11.25" customHeight="1"/>
    <row r="4809" s="121" customFormat="1" ht="11.25" customHeight="1"/>
    <row r="4810" s="121" customFormat="1" ht="11.25" customHeight="1"/>
    <row r="4811" s="121" customFormat="1" ht="11.25" customHeight="1"/>
    <row r="4812" s="121" customFormat="1" ht="11.25" customHeight="1"/>
    <row r="4813" s="121" customFormat="1" ht="11.25" customHeight="1"/>
    <row r="4814" s="121" customFormat="1" ht="11.25" customHeight="1"/>
    <row r="4815" s="121" customFormat="1" ht="11.25" customHeight="1"/>
    <row r="4816" s="121" customFormat="1" ht="11.25" customHeight="1"/>
    <row r="4817" s="121" customFormat="1" ht="11.25" customHeight="1"/>
    <row r="4818" s="121" customFormat="1" ht="11.25" customHeight="1"/>
    <row r="4819" s="121" customFormat="1" ht="11.25" customHeight="1"/>
    <row r="4820" s="121" customFormat="1" ht="11.25" customHeight="1"/>
    <row r="4821" s="121" customFormat="1" ht="11.25" customHeight="1"/>
    <row r="4822" s="121" customFormat="1" ht="11.25" customHeight="1"/>
    <row r="4823" s="121" customFormat="1" ht="11.25" customHeight="1"/>
    <row r="4824" s="121" customFormat="1" ht="11.25" customHeight="1"/>
    <row r="4825" s="121" customFormat="1" ht="11.25" customHeight="1"/>
    <row r="4826" s="121" customFormat="1" ht="11.25" customHeight="1"/>
    <row r="4827" s="121" customFormat="1" ht="11.25" customHeight="1"/>
    <row r="4828" s="121" customFormat="1" ht="11.25" customHeight="1"/>
    <row r="4829" s="121" customFormat="1" ht="11.25" customHeight="1"/>
    <row r="4830" s="121" customFormat="1" ht="11.25" customHeight="1"/>
    <row r="4831" s="121" customFormat="1" ht="11.25" customHeight="1"/>
    <row r="4832" s="121" customFormat="1" ht="11.25" customHeight="1"/>
    <row r="4833" s="121" customFormat="1" ht="11.25" customHeight="1"/>
    <row r="4834" s="121" customFormat="1" ht="11.25" customHeight="1"/>
    <row r="4835" s="121" customFormat="1" ht="11.25" customHeight="1"/>
    <row r="4836" s="121" customFormat="1" ht="11.25" customHeight="1"/>
    <row r="4837" s="121" customFormat="1" ht="11.25" customHeight="1"/>
    <row r="4838" s="121" customFormat="1" ht="11.25" customHeight="1"/>
    <row r="4839" s="121" customFormat="1" ht="11.25" customHeight="1"/>
    <row r="4840" s="121" customFormat="1" ht="11.25" customHeight="1"/>
    <row r="4841" s="121" customFormat="1" ht="11.25" customHeight="1"/>
    <row r="4842" s="121" customFormat="1" ht="11.25" customHeight="1"/>
    <row r="4843" s="121" customFormat="1" ht="11.25" customHeight="1"/>
    <row r="4844" s="121" customFormat="1" ht="11.25" customHeight="1"/>
    <row r="4845" s="121" customFormat="1" ht="11.25" customHeight="1"/>
    <row r="4846" s="121" customFormat="1" ht="11.25" customHeight="1"/>
    <row r="4847" s="121" customFormat="1" ht="11.25" customHeight="1"/>
    <row r="4848" s="121" customFormat="1" ht="11.25" customHeight="1"/>
    <row r="4849" s="121" customFormat="1" ht="11.25" customHeight="1"/>
    <row r="4850" s="121" customFormat="1" ht="11.25" customHeight="1"/>
    <row r="4851" s="121" customFormat="1" ht="11.25" customHeight="1"/>
    <row r="4852" s="121" customFormat="1" ht="11.25" customHeight="1"/>
    <row r="4853" s="121" customFormat="1" ht="11.25" customHeight="1"/>
    <row r="4854" s="121" customFormat="1" ht="11.25" customHeight="1"/>
    <row r="4855" s="121" customFormat="1" ht="11.25" customHeight="1"/>
    <row r="4856" s="121" customFormat="1" ht="11.25" customHeight="1"/>
    <row r="4857" s="121" customFormat="1" ht="11.25" customHeight="1"/>
    <row r="4858" s="121" customFormat="1" ht="11.25" customHeight="1"/>
    <row r="4859" s="121" customFormat="1" ht="11.25" customHeight="1"/>
    <row r="4860" s="121" customFormat="1" ht="11.25" customHeight="1"/>
    <row r="4861" s="121" customFormat="1" ht="11.25" customHeight="1"/>
    <row r="4862" s="121" customFormat="1" ht="11.25" customHeight="1"/>
    <row r="4863" s="121" customFormat="1" ht="11.25" customHeight="1"/>
    <row r="4864" s="121" customFormat="1" ht="11.25" customHeight="1"/>
    <row r="4865" s="121" customFormat="1" ht="11.25" customHeight="1"/>
    <row r="4866" s="121" customFormat="1" ht="11.25" customHeight="1"/>
    <row r="4867" s="121" customFormat="1" ht="11.25" customHeight="1"/>
    <row r="4868" s="121" customFormat="1" ht="11.25" customHeight="1"/>
    <row r="4869" s="121" customFormat="1" ht="11.25" customHeight="1"/>
    <row r="4870" s="121" customFormat="1" ht="11.25" customHeight="1"/>
    <row r="4871" s="121" customFormat="1" ht="11.25" customHeight="1"/>
    <row r="4872" s="121" customFormat="1" ht="11.25" customHeight="1"/>
    <row r="4873" s="121" customFormat="1" ht="11.25" customHeight="1"/>
    <row r="4874" s="121" customFormat="1" ht="11.25" customHeight="1"/>
    <row r="4875" s="121" customFormat="1" ht="11.25" customHeight="1"/>
    <row r="4876" s="121" customFormat="1" ht="11.25" customHeight="1"/>
    <row r="4877" s="121" customFormat="1" ht="11.25" customHeight="1"/>
    <row r="4878" s="121" customFormat="1" ht="11.25" customHeight="1"/>
    <row r="4879" s="121" customFormat="1" ht="11.25" customHeight="1"/>
    <row r="4880" s="121" customFormat="1" ht="11.25" customHeight="1"/>
    <row r="4881" s="121" customFormat="1" ht="11.25" customHeight="1"/>
    <row r="4882" s="121" customFormat="1" ht="11.25" customHeight="1"/>
    <row r="4883" s="121" customFormat="1" ht="11.25" customHeight="1"/>
    <row r="4884" s="121" customFormat="1" ht="11.25" customHeight="1"/>
    <row r="4885" s="121" customFormat="1" ht="11.25" customHeight="1"/>
    <row r="4886" s="121" customFormat="1" ht="11.25" customHeight="1"/>
    <row r="4887" s="121" customFormat="1" ht="11.25" customHeight="1"/>
    <row r="4888" s="121" customFormat="1" ht="11.25" customHeight="1"/>
    <row r="4889" s="121" customFormat="1" ht="11.25" customHeight="1"/>
    <row r="4890" s="121" customFormat="1" ht="11.25" customHeight="1"/>
    <row r="4891" s="121" customFormat="1" ht="11.25" customHeight="1"/>
    <row r="4892" s="121" customFormat="1" ht="11.25" customHeight="1"/>
    <row r="4893" s="121" customFormat="1" ht="11.25" customHeight="1"/>
    <row r="4894" s="121" customFormat="1" ht="11.25" customHeight="1"/>
    <row r="4895" s="121" customFormat="1" ht="11.25" customHeight="1"/>
    <row r="4896" s="121" customFormat="1" ht="11.25" customHeight="1"/>
    <row r="4897" s="121" customFormat="1" ht="11.25" customHeight="1"/>
    <row r="4898" s="121" customFormat="1" ht="11.25" customHeight="1"/>
    <row r="4899" s="121" customFormat="1" ht="11.25" customHeight="1"/>
    <row r="4900" s="121" customFormat="1" ht="11.25" customHeight="1"/>
    <row r="4901" s="121" customFormat="1" ht="11.25" customHeight="1"/>
    <row r="4902" s="121" customFormat="1" ht="11.25" customHeight="1"/>
    <row r="4903" s="121" customFormat="1" ht="11.25" customHeight="1"/>
    <row r="4904" s="121" customFormat="1" ht="11.25" customHeight="1"/>
    <row r="4905" s="121" customFormat="1" ht="11.25" customHeight="1"/>
    <row r="4906" s="121" customFormat="1" ht="11.25" customHeight="1"/>
    <row r="4907" s="121" customFormat="1" ht="11.25" customHeight="1"/>
    <row r="4908" s="121" customFormat="1" ht="11.25" customHeight="1"/>
    <row r="4909" s="121" customFormat="1" ht="11.25" customHeight="1"/>
    <row r="4910" s="121" customFormat="1" ht="11.25" customHeight="1"/>
    <row r="4911" s="121" customFormat="1" ht="11.25" customHeight="1"/>
    <row r="4912" s="121" customFormat="1" ht="11.25" customHeight="1"/>
    <row r="4913" s="121" customFormat="1" ht="11.25" customHeight="1"/>
    <row r="4914" s="121" customFormat="1" ht="11.25" customHeight="1"/>
    <row r="4915" s="121" customFormat="1" ht="11.25" customHeight="1"/>
    <row r="4916" s="121" customFormat="1" ht="11.25" customHeight="1"/>
    <row r="4917" s="121" customFormat="1" ht="11.25" customHeight="1"/>
    <row r="4918" s="121" customFormat="1" ht="11.25" customHeight="1"/>
    <row r="4919" s="121" customFormat="1" ht="11.25" customHeight="1"/>
    <row r="4920" s="121" customFormat="1" ht="11.25" customHeight="1"/>
    <row r="4921" s="121" customFormat="1" ht="11.25" customHeight="1"/>
    <row r="4922" s="121" customFormat="1" ht="11.25" customHeight="1"/>
    <row r="4923" s="121" customFormat="1" ht="11.25" customHeight="1"/>
    <row r="4924" s="121" customFormat="1" ht="11.25" customHeight="1"/>
    <row r="4925" s="121" customFormat="1" ht="11.25" customHeight="1"/>
    <row r="4926" s="121" customFormat="1" ht="11.25" customHeight="1"/>
    <row r="4927" s="121" customFormat="1" ht="11.25" customHeight="1"/>
    <row r="4928" s="121" customFormat="1" ht="11.25" customHeight="1"/>
    <row r="4929" s="121" customFormat="1" ht="11.25" customHeight="1"/>
    <row r="4930" s="121" customFormat="1" ht="11.25" customHeight="1"/>
    <row r="4931" s="121" customFormat="1" ht="11.25" customHeight="1"/>
    <row r="4932" s="121" customFormat="1" ht="11.25" customHeight="1"/>
    <row r="4933" s="121" customFormat="1" ht="11.25" customHeight="1"/>
    <row r="4934" s="121" customFormat="1" ht="11.25" customHeight="1"/>
    <row r="4935" s="121" customFormat="1" ht="11.25" customHeight="1"/>
    <row r="4936" s="121" customFormat="1" ht="11.25" customHeight="1"/>
    <row r="4937" s="121" customFormat="1" ht="11.25" customHeight="1"/>
    <row r="4938" s="121" customFormat="1" ht="11.25" customHeight="1"/>
    <row r="4939" s="121" customFormat="1" ht="11.25" customHeight="1"/>
    <row r="4940" s="121" customFormat="1" ht="11.25" customHeight="1"/>
    <row r="4941" s="121" customFormat="1" ht="11.25" customHeight="1"/>
    <row r="4942" s="121" customFormat="1" ht="11.25" customHeight="1"/>
    <row r="4943" s="121" customFormat="1" ht="11.25" customHeight="1"/>
    <row r="4944" s="121" customFormat="1" ht="11.25" customHeight="1"/>
    <row r="4945" s="121" customFormat="1" ht="11.25" customHeight="1"/>
    <row r="4946" s="121" customFormat="1" ht="11.25" customHeight="1"/>
    <row r="4947" s="121" customFormat="1" ht="11.25" customHeight="1"/>
    <row r="4948" s="121" customFormat="1" ht="11.25" customHeight="1"/>
    <row r="4949" s="121" customFormat="1" ht="11.25" customHeight="1"/>
    <row r="4950" s="121" customFormat="1" ht="11.25" customHeight="1"/>
    <row r="4951" s="121" customFormat="1" ht="11.25" customHeight="1"/>
    <row r="4952" s="121" customFormat="1" ht="11.25" customHeight="1"/>
    <row r="4953" s="121" customFormat="1" ht="11.25" customHeight="1"/>
    <row r="4954" s="121" customFormat="1" ht="11.25" customHeight="1"/>
    <row r="4955" s="121" customFormat="1" ht="11.25" customHeight="1"/>
    <row r="4956" s="121" customFormat="1" ht="11.25" customHeight="1"/>
    <row r="4957" s="121" customFormat="1" ht="11.25" customHeight="1"/>
    <row r="4958" s="121" customFormat="1" ht="11.25" customHeight="1"/>
    <row r="4959" s="121" customFormat="1" ht="11.25" customHeight="1"/>
    <row r="4960" s="121" customFormat="1" ht="11.25" customHeight="1"/>
    <row r="4961" s="121" customFormat="1" ht="11.25" customHeight="1"/>
    <row r="4962" s="121" customFormat="1" ht="11.25" customHeight="1"/>
    <row r="4963" s="121" customFormat="1" ht="11.25" customHeight="1"/>
    <row r="4964" s="121" customFormat="1" ht="11.25" customHeight="1"/>
    <row r="4965" s="121" customFormat="1" ht="11.25" customHeight="1"/>
    <row r="4966" s="121" customFormat="1" ht="11.25" customHeight="1"/>
    <row r="4967" s="121" customFormat="1" ht="11.25" customHeight="1"/>
    <row r="4968" s="121" customFormat="1" ht="11.25" customHeight="1"/>
    <row r="4969" s="121" customFormat="1" ht="11.25" customHeight="1"/>
    <row r="4970" s="121" customFormat="1" ht="11.25" customHeight="1"/>
    <row r="4971" s="121" customFormat="1" ht="11.25" customHeight="1"/>
    <row r="4972" s="121" customFormat="1" ht="11.25" customHeight="1"/>
    <row r="4973" s="121" customFormat="1" ht="11.25" customHeight="1"/>
    <row r="4974" s="121" customFormat="1" ht="11.25" customHeight="1"/>
    <row r="4975" s="121" customFormat="1" ht="11.25" customHeight="1"/>
    <row r="4976" s="121" customFormat="1" ht="11.25" customHeight="1"/>
    <row r="4977" s="121" customFormat="1" ht="11.25" customHeight="1"/>
    <row r="4978" s="121" customFormat="1" ht="11.25" customHeight="1"/>
    <row r="4979" s="121" customFormat="1" ht="11.25" customHeight="1"/>
    <row r="4980" s="121" customFormat="1" ht="11.25" customHeight="1"/>
    <row r="4981" s="121" customFormat="1" ht="11.25" customHeight="1"/>
    <row r="4982" s="121" customFormat="1" ht="11.25" customHeight="1"/>
    <row r="4983" s="121" customFormat="1" ht="11.25" customHeight="1"/>
    <row r="4984" s="121" customFormat="1" ht="11.25" customHeight="1"/>
    <row r="4985" s="121" customFormat="1" ht="11.25" customHeight="1"/>
    <row r="4986" s="121" customFormat="1" ht="11.25" customHeight="1"/>
    <row r="4987" s="121" customFormat="1" ht="11.25" customHeight="1"/>
    <row r="4988" s="121" customFormat="1" ht="11.25" customHeight="1"/>
    <row r="4989" s="121" customFormat="1" ht="11.25" customHeight="1"/>
    <row r="4990" s="121" customFormat="1" ht="11.25" customHeight="1"/>
    <row r="4991" s="121" customFormat="1" ht="11.25" customHeight="1"/>
    <row r="4992" s="121" customFormat="1" ht="11.25" customHeight="1"/>
    <row r="4993" s="121" customFormat="1" ht="11.25" customHeight="1"/>
    <row r="4994" s="121" customFormat="1" ht="11.25" customHeight="1"/>
    <row r="4995" s="121" customFormat="1" ht="11.25" customHeight="1"/>
    <row r="4996" s="121" customFormat="1" ht="11.25" customHeight="1"/>
    <row r="4997" s="121" customFormat="1" ht="11.25" customHeight="1"/>
    <row r="4998" s="121" customFormat="1" ht="11.25" customHeight="1"/>
    <row r="4999" s="121" customFormat="1" ht="11.25" customHeight="1"/>
    <row r="5000" s="121" customFormat="1" ht="11.25" customHeight="1"/>
    <row r="5001" s="121" customFormat="1" ht="11.25" customHeight="1"/>
    <row r="5002" s="121" customFormat="1" ht="11.25" customHeight="1"/>
    <row r="5003" s="121" customFormat="1" ht="11.25" customHeight="1"/>
    <row r="5004" s="121" customFormat="1" ht="11.25" customHeight="1"/>
    <row r="5005" s="121" customFormat="1" ht="11.25" customHeight="1"/>
    <row r="5006" s="121" customFormat="1" ht="11.25" customHeight="1"/>
    <row r="5007" s="121" customFormat="1" ht="11.25" customHeight="1"/>
    <row r="5008" s="121" customFormat="1" ht="11.25" customHeight="1"/>
    <row r="5009" s="121" customFormat="1" ht="11.25" customHeight="1"/>
    <row r="5010" s="121" customFormat="1" ht="11.25" customHeight="1"/>
    <row r="5011" s="121" customFormat="1" ht="11.25" customHeight="1"/>
    <row r="5012" s="121" customFormat="1" ht="11.25" customHeight="1"/>
    <row r="5013" s="121" customFormat="1" ht="11.25" customHeight="1"/>
    <row r="5014" s="121" customFormat="1" ht="11.25" customHeight="1"/>
    <row r="5015" s="121" customFormat="1" ht="11.25" customHeight="1"/>
    <row r="5016" s="121" customFormat="1" ht="11.25" customHeight="1"/>
    <row r="5017" s="121" customFormat="1" ht="11.25" customHeight="1"/>
    <row r="5018" s="121" customFormat="1" ht="11.25" customHeight="1"/>
    <row r="5019" s="121" customFormat="1" ht="11.25" customHeight="1"/>
    <row r="5020" s="121" customFormat="1" ht="11.25" customHeight="1"/>
    <row r="5021" s="121" customFormat="1" ht="11.25" customHeight="1"/>
    <row r="5022" s="121" customFormat="1" ht="11.25" customHeight="1"/>
    <row r="5023" s="121" customFormat="1" ht="11.25" customHeight="1"/>
    <row r="5024" s="121" customFormat="1" ht="11.25" customHeight="1"/>
    <row r="5025" s="121" customFormat="1" ht="11.25" customHeight="1"/>
    <row r="5026" s="121" customFormat="1" ht="11.25" customHeight="1"/>
    <row r="5027" s="121" customFormat="1" ht="11.25" customHeight="1"/>
    <row r="5028" s="121" customFormat="1" ht="11.25" customHeight="1"/>
    <row r="5029" s="121" customFormat="1" ht="11.25" customHeight="1"/>
    <row r="5030" s="121" customFormat="1" ht="11.25" customHeight="1"/>
    <row r="5031" s="121" customFormat="1" ht="11.25" customHeight="1"/>
    <row r="5032" s="121" customFormat="1" ht="11.25" customHeight="1"/>
    <row r="5033" s="121" customFormat="1" ht="11.25" customHeight="1"/>
    <row r="5034" s="121" customFormat="1" ht="11.25" customHeight="1"/>
    <row r="5035" s="121" customFormat="1" ht="11.25" customHeight="1"/>
    <row r="5036" s="121" customFormat="1" ht="11.25" customHeight="1"/>
    <row r="5037" s="121" customFormat="1" ht="11.25" customHeight="1"/>
    <row r="5038" s="121" customFormat="1" ht="11.25" customHeight="1"/>
    <row r="5039" s="121" customFormat="1" ht="11.25" customHeight="1"/>
    <row r="5040" s="121" customFormat="1" ht="11.25" customHeight="1"/>
    <row r="5041" s="121" customFormat="1" ht="11.25" customHeight="1"/>
    <row r="5042" s="121" customFormat="1" ht="11.25" customHeight="1"/>
    <row r="5043" s="121" customFormat="1" ht="11.25" customHeight="1"/>
    <row r="5044" s="121" customFormat="1" ht="11.25" customHeight="1"/>
    <row r="5045" s="121" customFormat="1" ht="11.25" customHeight="1"/>
    <row r="5046" s="121" customFormat="1" ht="11.25" customHeight="1"/>
    <row r="5047" s="121" customFormat="1" ht="11.25" customHeight="1"/>
    <row r="5048" s="121" customFormat="1" ht="11.25" customHeight="1"/>
    <row r="5049" s="121" customFormat="1" ht="11.25" customHeight="1"/>
    <row r="5050" s="121" customFormat="1" ht="11.25" customHeight="1"/>
    <row r="5051" s="121" customFormat="1" ht="11.25" customHeight="1"/>
    <row r="5052" s="121" customFormat="1" ht="11.25" customHeight="1"/>
    <row r="5053" s="121" customFormat="1" ht="11.25" customHeight="1"/>
    <row r="5054" s="121" customFormat="1" ht="11.25" customHeight="1"/>
    <row r="5055" s="121" customFormat="1" ht="11.25" customHeight="1"/>
    <row r="5056" s="121" customFormat="1" ht="11.25" customHeight="1"/>
    <row r="5057" s="121" customFormat="1" ht="11.25" customHeight="1"/>
    <row r="5058" s="121" customFormat="1" ht="11.25" customHeight="1"/>
    <row r="5059" s="121" customFormat="1" ht="11.25" customHeight="1"/>
    <row r="5060" s="121" customFormat="1" ht="11.25" customHeight="1"/>
    <row r="5061" s="121" customFormat="1" ht="11.25" customHeight="1"/>
    <row r="5062" s="121" customFormat="1" ht="11.25" customHeight="1"/>
    <row r="5063" s="121" customFormat="1" ht="11.25" customHeight="1"/>
    <row r="5064" s="121" customFormat="1" ht="11.25" customHeight="1"/>
    <row r="5065" s="121" customFormat="1" ht="11.25" customHeight="1"/>
    <row r="5066" s="121" customFormat="1" ht="11.25" customHeight="1"/>
    <row r="5067" s="121" customFormat="1" ht="11.25" customHeight="1"/>
    <row r="5068" s="121" customFormat="1" ht="11.25" customHeight="1"/>
    <row r="5069" s="121" customFormat="1" ht="11.25" customHeight="1"/>
    <row r="5070" s="121" customFormat="1" ht="11.25" customHeight="1"/>
    <row r="5071" s="121" customFormat="1" ht="11.25" customHeight="1"/>
    <row r="5072" s="121" customFormat="1" ht="11.25" customHeight="1"/>
    <row r="5073" s="121" customFormat="1" ht="11.25" customHeight="1"/>
    <row r="5074" s="121" customFormat="1" ht="11.25" customHeight="1"/>
    <row r="5075" s="121" customFormat="1" ht="11.25" customHeight="1"/>
    <row r="5076" s="121" customFormat="1" ht="11.25" customHeight="1"/>
    <row r="5077" s="121" customFormat="1" ht="11.25" customHeight="1"/>
    <row r="5078" s="121" customFormat="1" ht="11.25" customHeight="1"/>
    <row r="5079" s="121" customFormat="1" ht="11.25" customHeight="1"/>
    <row r="5080" s="121" customFormat="1" ht="11.25" customHeight="1"/>
    <row r="5081" s="121" customFormat="1" ht="11.25" customHeight="1"/>
    <row r="5082" s="121" customFormat="1" ht="11.25" customHeight="1"/>
    <row r="5083" s="121" customFormat="1" ht="11.25" customHeight="1"/>
    <row r="5084" s="121" customFormat="1" ht="11.25" customHeight="1"/>
    <row r="5085" s="121" customFormat="1" ht="11.25" customHeight="1"/>
    <row r="5086" s="121" customFormat="1" ht="11.25" customHeight="1"/>
    <row r="5087" s="121" customFormat="1" ht="11.25" customHeight="1"/>
    <row r="5088" s="121" customFormat="1" ht="11.25" customHeight="1"/>
    <row r="5089" s="121" customFormat="1" ht="11.25" customHeight="1"/>
    <row r="5090" s="121" customFormat="1" ht="11.25" customHeight="1"/>
    <row r="5091" s="121" customFormat="1" ht="11.25" customHeight="1"/>
    <row r="5092" s="121" customFormat="1" ht="11.25" customHeight="1"/>
    <row r="5093" s="121" customFormat="1" ht="11.25" customHeight="1"/>
    <row r="5094" s="121" customFormat="1" ht="11.25" customHeight="1"/>
    <row r="5095" s="121" customFormat="1" ht="11.25" customHeight="1"/>
    <row r="5096" s="121" customFormat="1" ht="11.25" customHeight="1"/>
    <row r="5097" s="121" customFormat="1" ht="11.25" customHeight="1"/>
    <row r="5098" s="121" customFormat="1" ht="11.25" customHeight="1"/>
    <row r="5099" s="121" customFormat="1" ht="11.25" customHeight="1"/>
    <row r="5100" s="121" customFormat="1" ht="11.25" customHeight="1"/>
    <row r="5101" s="121" customFormat="1" ht="11.25" customHeight="1"/>
    <row r="5102" s="121" customFormat="1" ht="11.25" customHeight="1"/>
    <row r="5103" s="121" customFormat="1" ht="11.25" customHeight="1"/>
    <row r="5104" s="121" customFormat="1" ht="11.25" customHeight="1"/>
    <row r="5105" s="121" customFormat="1" ht="11.25" customHeight="1"/>
    <row r="5106" s="121" customFormat="1" ht="11.25" customHeight="1"/>
    <row r="5107" s="121" customFormat="1" ht="11.25" customHeight="1"/>
    <row r="5108" s="121" customFormat="1" ht="11.25" customHeight="1"/>
    <row r="5109" s="121" customFormat="1" ht="11.25" customHeight="1"/>
    <row r="5110" s="121" customFormat="1" ht="11.25" customHeight="1"/>
    <row r="5111" s="121" customFormat="1" ht="11.25" customHeight="1"/>
    <row r="5112" s="121" customFormat="1" ht="11.25" customHeight="1"/>
    <row r="5113" s="121" customFormat="1" ht="11.25" customHeight="1"/>
    <row r="5114" s="121" customFormat="1" ht="11.25" customHeight="1"/>
    <row r="5115" s="121" customFormat="1" ht="11.25" customHeight="1"/>
    <row r="5116" s="121" customFormat="1" ht="11.25" customHeight="1"/>
    <row r="5117" s="121" customFormat="1" ht="11.25" customHeight="1"/>
    <row r="5118" s="121" customFormat="1" ht="11.25" customHeight="1"/>
    <row r="5119" s="121" customFormat="1" ht="11.25" customHeight="1"/>
    <row r="5120" s="121" customFormat="1" ht="11.25" customHeight="1"/>
    <row r="5121" s="121" customFormat="1" ht="11.25" customHeight="1"/>
    <row r="5122" s="121" customFormat="1" ht="11.25" customHeight="1"/>
    <row r="5123" s="121" customFormat="1" ht="11.25" customHeight="1"/>
    <row r="5124" s="121" customFormat="1" ht="11.25" customHeight="1"/>
    <row r="5125" s="121" customFormat="1" ht="11.25" customHeight="1"/>
    <row r="5126" s="121" customFormat="1" ht="11.25" customHeight="1"/>
    <row r="5127" s="121" customFormat="1" ht="11.25" customHeight="1"/>
    <row r="5128" s="121" customFormat="1" ht="11.25" customHeight="1"/>
    <row r="5129" s="121" customFormat="1" ht="11.25" customHeight="1"/>
    <row r="5130" s="121" customFormat="1" ht="11.25" customHeight="1"/>
    <row r="5131" s="121" customFormat="1" ht="11.25" customHeight="1"/>
    <row r="5132" s="121" customFormat="1" ht="11.25" customHeight="1"/>
    <row r="5133" s="121" customFormat="1" ht="11.25" customHeight="1"/>
    <row r="5134" s="121" customFormat="1" ht="11.25" customHeight="1"/>
    <row r="5135" s="121" customFormat="1" ht="11.25" customHeight="1"/>
    <row r="5136" s="121" customFormat="1" ht="11.25" customHeight="1"/>
    <row r="5137" s="121" customFormat="1" ht="11.25" customHeight="1"/>
    <row r="5138" s="121" customFormat="1" ht="11.25" customHeight="1"/>
    <row r="5139" s="121" customFormat="1" ht="11.25" customHeight="1"/>
    <row r="5140" s="121" customFormat="1" ht="11.25" customHeight="1"/>
    <row r="5141" s="121" customFormat="1" ht="11.25" customHeight="1"/>
    <row r="5142" s="121" customFormat="1" ht="11.25" customHeight="1"/>
    <row r="5143" s="121" customFormat="1" ht="11.25" customHeight="1"/>
    <row r="5144" s="121" customFormat="1" ht="11.25" customHeight="1"/>
    <row r="5145" s="121" customFormat="1" ht="11.25" customHeight="1"/>
    <row r="5146" s="121" customFormat="1" ht="11.25" customHeight="1"/>
    <row r="5147" s="121" customFormat="1" ht="11.25" customHeight="1"/>
    <row r="5148" s="121" customFormat="1" ht="11.25" customHeight="1"/>
    <row r="5149" s="121" customFormat="1" ht="11.25" customHeight="1"/>
    <row r="5150" s="121" customFormat="1" ht="11.25" customHeight="1"/>
    <row r="5151" s="121" customFormat="1" ht="11.25" customHeight="1"/>
    <row r="5152" s="121" customFormat="1" ht="11.25" customHeight="1"/>
    <row r="5153" s="121" customFormat="1" ht="11.25" customHeight="1"/>
    <row r="5154" s="121" customFormat="1" ht="11.25" customHeight="1"/>
    <row r="5155" s="121" customFormat="1" ht="11.25" customHeight="1"/>
    <row r="5156" s="121" customFormat="1" ht="11.25" customHeight="1"/>
    <row r="5157" s="121" customFormat="1" ht="11.25" customHeight="1"/>
    <row r="5158" s="121" customFormat="1" ht="11.25" customHeight="1"/>
    <row r="5159" s="121" customFormat="1" ht="11.25" customHeight="1"/>
    <row r="5160" s="121" customFormat="1" ht="11.25" customHeight="1"/>
    <row r="5161" s="121" customFormat="1" ht="11.25" customHeight="1"/>
    <row r="5162" s="121" customFormat="1" ht="11.25" customHeight="1"/>
    <row r="5163" s="121" customFormat="1" ht="11.25" customHeight="1"/>
    <row r="5164" s="121" customFormat="1" ht="11.25" customHeight="1"/>
    <row r="5165" s="121" customFormat="1" ht="11.25" customHeight="1"/>
    <row r="5166" s="121" customFormat="1" ht="11.25" customHeight="1"/>
    <row r="5167" s="121" customFormat="1" ht="11.25" customHeight="1"/>
    <row r="5168" s="121" customFormat="1" ht="11.25" customHeight="1"/>
    <row r="5169" s="121" customFormat="1" ht="11.25" customHeight="1"/>
    <row r="5170" s="121" customFormat="1" ht="11.25" customHeight="1"/>
    <row r="5171" s="121" customFormat="1" ht="11.25" customHeight="1"/>
    <row r="5172" s="121" customFormat="1" ht="11.25" customHeight="1"/>
    <row r="5173" s="121" customFormat="1" ht="11.25" customHeight="1"/>
    <row r="5174" s="121" customFormat="1" ht="11.25" customHeight="1"/>
    <row r="5175" s="121" customFormat="1" ht="11.25" customHeight="1"/>
    <row r="5176" s="121" customFormat="1" ht="11.25" customHeight="1"/>
    <row r="5177" s="121" customFormat="1" ht="11.25" customHeight="1"/>
    <row r="5178" s="121" customFormat="1" ht="11.25" customHeight="1"/>
    <row r="5179" s="121" customFormat="1" ht="11.25" customHeight="1"/>
    <row r="5180" s="121" customFormat="1" ht="11.25" customHeight="1"/>
    <row r="5181" s="121" customFormat="1" ht="11.25" customHeight="1"/>
    <row r="5182" s="121" customFormat="1" ht="11.25" customHeight="1"/>
    <row r="5183" s="121" customFormat="1" ht="11.25" customHeight="1"/>
    <row r="5184" s="121" customFormat="1" ht="11.25" customHeight="1"/>
    <row r="5185" s="121" customFormat="1" ht="11.25" customHeight="1"/>
    <row r="5186" s="121" customFormat="1" ht="11.25" customHeight="1"/>
    <row r="5187" s="121" customFormat="1" ht="11.25" customHeight="1"/>
    <row r="5188" s="121" customFormat="1" ht="11.25" customHeight="1"/>
    <row r="5189" s="121" customFormat="1" ht="11.25" customHeight="1"/>
    <row r="5190" s="121" customFormat="1" ht="11.25" customHeight="1"/>
    <row r="5191" s="121" customFormat="1" ht="11.25" customHeight="1"/>
    <row r="5192" s="121" customFormat="1" ht="11.25" customHeight="1"/>
    <row r="5193" s="121" customFormat="1" ht="11.25" customHeight="1"/>
    <row r="5194" s="121" customFormat="1" ht="11.25" customHeight="1"/>
    <row r="5195" s="121" customFormat="1" ht="11.25" customHeight="1"/>
    <row r="5196" s="121" customFormat="1" ht="11.25" customHeight="1"/>
    <row r="5197" s="121" customFormat="1" ht="11.25" customHeight="1"/>
    <row r="5198" s="121" customFormat="1" ht="11.25" customHeight="1"/>
    <row r="5199" s="121" customFormat="1" ht="11.25" customHeight="1"/>
    <row r="5200" s="121" customFormat="1" ht="11.25" customHeight="1"/>
    <row r="5201" s="121" customFormat="1" ht="11.25" customHeight="1"/>
    <row r="5202" s="121" customFormat="1" ht="11.25" customHeight="1"/>
    <row r="5203" s="121" customFormat="1" ht="11.25" customHeight="1"/>
    <row r="5204" s="121" customFormat="1" ht="11.25" customHeight="1"/>
    <row r="5205" s="121" customFormat="1" ht="11.25" customHeight="1"/>
    <row r="5206" s="121" customFormat="1" ht="11.25" customHeight="1"/>
    <row r="5207" s="121" customFormat="1" ht="11.25" customHeight="1"/>
    <row r="5208" s="121" customFormat="1" ht="11.25" customHeight="1"/>
    <row r="5209" s="121" customFormat="1" ht="11.25" customHeight="1"/>
    <row r="5210" s="121" customFormat="1" ht="11.25" customHeight="1"/>
    <row r="5211" s="121" customFormat="1" ht="11.25" customHeight="1"/>
    <row r="5212" s="121" customFormat="1" ht="11.25" customHeight="1"/>
    <row r="5213" s="121" customFormat="1" ht="11.25" customHeight="1"/>
    <row r="5214" s="121" customFormat="1" ht="11.25" customHeight="1"/>
    <row r="5215" s="121" customFormat="1" ht="11.25" customHeight="1"/>
    <row r="5216" s="121" customFormat="1" ht="11.25" customHeight="1"/>
    <row r="5217" s="121" customFormat="1" ht="11.25" customHeight="1"/>
    <row r="5218" s="121" customFormat="1" ht="11.25" customHeight="1"/>
    <row r="5219" s="121" customFormat="1" ht="11.25" customHeight="1"/>
    <row r="5220" s="121" customFormat="1" ht="11.25" customHeight="1"/>
    <row r="5221" s="121" customFormat="1" ht="11.25" customHeight="1"/>
    <row r="5222" s="121" customFormat="1" ht="11.25" customHeight="1"/>
    <row r="5223" s="121" customFormat="1" ht="11.25" customHeight="1"/>
    <row r="5224" s="121" customFormat="1" ht="11.25" customHeight="1"/>
    <row r="5225" s="121" customFormat="1" ht="11.25" customHeight="1"/>
    <row r="5226" s="121" customFormat="1" ht="11.25" customHeight="1"/>
    <row r="5227" s="121" customFormat="1" ht="11.25" customHeight="1"/>
    <row r="5228" s="121" customFormat="1" ht="11.25" customHeight="1"/>
    <row r="5229" s="121" customFormat="1" ht="11.25" customHeight="1"/>
    <row r="5230" s="121" customFormat="1" ht="11.25" customHeight="1"/>
    <row r="5231" s="121" customFormat="1" ht="11.25" customHeight="1"/>
    <row r="5232" s="121" customFormat="1" ht="11.25" customHeight="1"/>
    <row r="5233" s="121" customFormat="1" ht="11.25" customHeight="1"/>
    <row r="5234" s="121" customFormat="1" ht="11.25" customHeight="1"/>
    <row r="5235" s="121" customFormat="1" ht="11.25" customHeight="1"/>
    <row r="5236" s="121" customFormat="1" ht="11.25" customHeight="1"/>
    <row r="5237" s="121" customFormat="1" ht="11.25" customHeight="1"/>
    <row r="5238" s="121" customFormat="1" ht="11.25" customHeight="1"/>
    <row r="5239" s="121" customFormat="1" ht="11.25" customHeight="1"/>
    <row r="5240" s="121" customFormat="1" ht="11.25" customHeight="1"/>
    <row r="5241" s="121" customFormat="1" ht="11.25" customHeight="1"/>
    <row r="5242" s="121" customFormat="1" ht="11.25" customHeight="1"/>
    <row r="5243" s="121" customFormat="1" ht="11.25" customHeight="1"/>
    <row r="5244" s="121" customFormat="1" ht="11.25" customHeight="1"/>
    <row r="5245" s="121" customFormat="1" ht="11.25" customHeight="1"/>
    <row r="5246" s="121" customFormat="1" ht="11.25" customHeight="1"/>
    <row r="5247" s="121" customFormat="1" ht="11.25" customHeight="1"/>
    <row r="5248" s="121" customFormat="1" ht="11.25" customHeight="1"/>
    <row r="5249" s="121" customFormat="1" ht="11.25" customHeight="1"/>
    <row r="5250" s="121" customFormat="1" ht="11.25" customHeight="1"/>
    <row r="5251" s="121" customFormat="1" ht="11.25" customHeight="1"/>
    <row r="5252" s="121" customFormat="1" ht="11.25" customHeight="1"/>
    <row r="5253" s="121" customFormat="1" ht="11.25" customHeight="1"/>
    <row r="5254" s="121" customFormat="1" ht="11.25" customHeight="1"/>
    <row r="5255" s="121" customFormat="1" ht="11.25" customHeight="1"/>
    <row r="5256" s="121" customFormat="1" ht="11.25" customHeight="1"/>
    <row r="5257" s="121" customFormat="1" ht="11.25" customHeight="1"/>
    <row r="5258" s="121" customFormat="1" ht="11.25" customHeight="1"/>
    <row r="5259" s="121" customFormat="1" ht="11.25" customHeight="1"/>
    <row r="5260" s="121" customFormat="1" ht="11.25" customHeight="1"/>
    <row r="5261" s="121" customFormat="1" ht="11.25" customHeight="1"/>
    <row r="5262" s="121" customFormat="1" ht="11.25" customHeight="1"/>
    <row r="5263" s="121" customFormat="1" ht="11.25" customHeight="1"/>
    <row r="5264" s="121" customFormat="1" ht="11.25" customHeight="1"/>
    <row r="5265" s="121" customFormat="1" ht="11.25" customHeight="1"/>
    <row r="5266" s="121" customFormat="1" ht="11.25" customHeight="1"/>
    <row r="5267" s="121" customFormat="1" ht="11.25" customHeight="1"/>
    <row r="5268" s="121" customFormat="1" ht="11.25" customHeight="1"/>
    <row r="5269" s="121" customFormat="1" ht="11.25" customHeight="1"/>
    <row r="5270" s="121" customFormat="1" ht="11.25" customHeight="1"/>
    <row r="5271" s="121" customFormat="1" ht="11.25" customHeight="1"/>
    <row r="5272" s="121" customFormat="1" ht="11.25" customHeight="1"/>
    <row r="5273" s="121" customFormat="1" ht="11.25" customHeight="1"/>
    <row r="5274" s="121" customFormat="1" ht="11.25" customHeight="1"/>
    <row r="5275" s="121" customFormat="1" ht="11.25" customHeight="1"/>
    <row r="5276" s="121" customFormat="1" ht="11.25" customHeight="1"/>
    <row r="5277" s="121" customFormat="1" ht="11.25" customHeight="1"/>
    <row r="5278" s="121" customFormat="1" ht="11.25" customHeight="1"/>
    <row r="5279" s="121" customFormat="1" ht="11.25" customHeight="1"/>
    <row r="5280" s="121" customFormat="1" ht="11.25" customHeight="1"/>
    <row r="5281" s="121" customFormat="1" ht="11.25" customHeight="1"/>
    <row r="5282" s="121" customFormat="1" ht="11.25" customHeight="1"/>
    <row r="5283" s="121" customFormat="1" ht="11.25" customHeight="1"/>
    <row r="5284" s="121" customFormat="1" ht="11.25" customHeight="1"/>
    <row r="5285" s="121" customFormat="1" ht="11.25" customHeight="1"/>
    <row r="5286" s="121" customFormat="1" ht="11.25" customHeight="1"/>
    <row r="5287" s="121" customFormat="1" ht="11.25" customHeight="1"/>
    <row r="5288" s="121" customFormat="1" ht="11.25" customHeight="1"/>
    <row r="5289" s="121" customFormat="1" ht="11.25" customHeight="1"/>
    <row r="5290" s="121" customFormat="1" ht="11.25" customHeight="1"/>
    <row r="5291" s="121" customFormat="1" ht="11.25" customHeight="1"/>
    <row r="5292" s="121" customFormat="1" ht="11.25" customHeight="1"/>
    <row r="5293" s="121" customFormat="1" ht="11.25" customHeight="1"/>
    <row r="5294" s="121" customFormat="1" ht="11.25" customHeight="1"/>
    <row r="5295" s="121" customFormat="1" ht="11.25" customHeight="1"/>
    <row r="5296" s="121" customFormat="1" ht="11.25" customHeight="1"/>
    <row r="5297" s="121" customFormat="1" ht="11.25" customHeight="1"/>
    <row r="5298" s="121" customFormat="1" ht="11.25" customHeight="1"/>
    <row r="5299" s="121" customFormat="1" ht="11.25" customHeight="1"/>
    <row r="5300" s="121" customFormat="1" ht="11.25" customHeight="1"/>
    <row r="5301" s="121" customFormat="1" ht="11.25" customHeight="1"/>
    <row r="5302" s="121" customFormat="1" ht="11.25" customHeight="1"/>
    <row r="5303" s="121" customFormat="1" ht="11.25" customHeight="1"/>
    <row r="5304" s="121" customFormat="1" ht="11.25" customHeight="1"/>
    <row r="5305" s="121" customFormat="1" ht="11.25" customHeight="1"/>
    <row r="5306" s="121" customFormat="1" ht="11.25" customHeight="1"/>
    <row r="5307" s="121" customFormat="1" ht="11.25" customHeight="1"/>
    <row r="5308" s="121" customFormat="1" ht="11.25" customHeight="1"/>
    <row r="5309" s="121" customFormat="1" ht="11.25" customHeight="1"/>
    <row r="5310" s="121" customFormat="1" ht="11.25" customHeight="1"/>
    <row r="5311" s="121" customFormat="1" ht="11.25" customHeight="1"/>
    <row r="5312" s="121" customFormat="1" ht="11.25" customHeight="1"/>
    <row r="5313" s="121" customFormat="1" ht="11.25" customHeight="1"/>
    <row r="5314" s="121" customFormat="1" ht="11.25" customHeight="1"/>
    <row r="5315" s="121" customFormat="1" ht="11.25" customHeight="1"/>
    <row r="5316" s="121" customFormat="1" ht="11.25" customHeight="1"/>
    <row r="5317" s="121" customFormat="1" ht="11.25" customHeight="1"/>
    <row r="5318" s="121" customFormat="1" ht="11.25" customHeight="1"/>
    <row r="5319" s="121" customFormat="1" ht="11.25" customHeight="1"/>
    <row r="5320" s="121" customFormat="1" ht="11.25" customHeight="1"/>
    <row r="5321" s="121" customFormat="1" ht="11.25" customHeight="1"/>
    <row r="5322" s="121" customFormat="1" ht="11.25" customHeight="1"/>
    <row r="5323" s="121" customFormat="1" ht="11.25" customHeight="1"/>
    <row r="5324" s="121" customFormat="1" ht="11.25" customHeight="1"/>
    <row r="5325" s="121" customFormat="1" ht="11.25" customHeight="1"/>
    <row r="5326" s="121" customFormat="1" ht="11.25" customHeight="1"/>
    <row r="5327" s="121" customFormat="1" ht="11.25" customHeight="1"/>
    <row r="5328" s="121" customFormat="1" ht="11.25" customHeight="1"/>
    <row r="5329" s="121" customFormat="1" ht="11.25" customHeight="1"/>
    <row r="5330" s="121" customFormat="1" ht="11.25" customHeight="1"/>
    <row r="5331" s="121" customFormat="1" ht="11.25" customHeight="1"/>
    <row r="5332" s="121" customFormat="1" ht="11.25" customHeight="1"/>
    <row r="5333" s="121" customFormat="1" ht="11.25" customHeight="1"/>
    <row r="5334" s="121" customFormat="1" ht="11.25" customHeight="1"/>
    <row r="5335" s="121" customFormat="1" ht="11.25" customHeight="1"/>
    <row r="5336" s="121" customFormat="1" ht="11.25" customHeight="1"/>
    <row r="5337" s="121" customFormat="1" ht="11.25" customHeight="1"/>
    <row r="5338" s="121" customFormat="1" ht="11.25" customHeight="1"/>
    <row r="5339" s="121" customFormat="1" ht="11.25" customHeight="1"/>
    <row r="5340" s="121" customFormat="1" ht="11.25" customHeight="1"/>
    <row r="5341" s="121" customFormat="1" ht="11.25" customHeight="1"/>
    <row r="5342" s="121" customFormat="1" ht="11.25" customHeight="1"/>
    <row r="5343" s="121" customFormat="1" ht="11.25" customHeight="1"/>
    <row r="5344" s="121" customFormat="1" ht="11.25" customHeight="1"/>
    <row r="5345" s="121" customFormat="1" ht="11.25" customHeight="1"/>
    <row r="5346" s="121" customFormat="1" ht="11.25" customHeight="1"/>
    <row r="5347" s="121" customFormat="1" ht="11.25" customHeight="1"/>
    <row r="5348" s="121" customFormat="1" ht="11.25" customHeight="1"/>
    <row r="5349" s="121" customFormat="1" ht="11.25" customHeight="1"/>
    <row r="5350" s="121" customFormat="1" ht="11.25" customHeight="1"/>
    <row r="5351" s="121" customFormat="1" ht="11.25" customHeight="1"/>
    <row r="5352" s="121" customFormat="1" ht="11.25" customHeight="1"/>
    <row r="5353" s="121" customFormat="1" ht="11.25" customHeight="1"/>
    <row r="5354" s="121" customFormat="1" ht="11.25" customHeight="1"/>
    <row r="5355" s="121" customFormat="1" ht="11.25" customHeight="1"/>
    <row r="5356" s="121" customFormat="1" ht="11.25" customHeight="1"/>
    <row r="5357" s="121" customFormat="1" ht="11.25" customHeight="1"/>
    <row r="5358" s="121" customFormat="1" ht="11.25" customHeight="1"/>
    <row r="5359" s="121" customFormat="1" ht="11.25" customHeight="1"/>
    <row r="5360" s="121" customFormat="1" ht="11.25" customHeight="1"/>
    <row r="5361" s="121" customFormat="1" ht="11.25" customHeight="1"/>
    <row r="5362" s="121" customFormat="1" ht="11.25" customHeight="1"/>
    <row r="5363" s="121" customFormat="1" ht="11.25" customHeight="1"/>
    <row r="5364" s="121" customFormat="1" ht="11.25" customHeight="1"/>
    <row r="5365" s="121" customFormat="1" ht="11.25" customHeight="1"/>
    <row r="5366" s="121" customFormat="1" ht="11.25" customHeight="1"/>
    <row r="5367" s="121" customFormat="1" ht="11.25" customHeight="1"/>
    <row r="5368" s="121" customFormat="1" ht="11.25" customHeight="1"/>
    <row r="5369" s="121" customFormat="1" ht="11.25" customHeight="1"/>
    <row r="5370" s="121" customFormat="1" ht="11.25" customHeight="1"/>
    <row r="5371" s="121" customFormat="1" ht="11.25" customHeight="1"/>
    <row r="5372" s="121" customFormat="1" ht="11.25" customHeight="1"/>
    <row r="5373" s="121" customFormat="1" ht="11.25" customHeight="1"/>
    <row r="5374" s="121" customFormat="1" ht="11.25" customHeight="1"/>
    <row r="5375" s="121" customFormat="1" ht="11.25" customHeight="1"/>
    <row r="5376" s="121" customFormat="1" ht="11.25" customHeight="1"/>
    <row r="5377" s="121" customFormat="1" ht="11.25" customHeight="1"/>
    <row r="5378" s="121" customFormat="1" ht="11.25" customHeight="1"/>
    <row r="5379" s="121" customFormat="1" ht="11.25" customHeight="1"/>
    <row r="5380" s="121" customFormat="1" ht="11.25" customHeight="1"/>
    <row r="5381" s="121" customFormat="1" ht="11.25" customHeight="1"/>
    <row r="5382" s="121" customFormat="1" ht="11.25" customHeight="1"/>
    <row r="5383" s="121" customFormat="1" ht="11.25" customHeight="1"/>
    <row r="5384" s="121" customFormat="1" ht="11.25" customHeight="1"/>
    <row r="5385" s="121" customFormat="1" ht="11.25" customHeight="1"/>
    <row r="5386" s="121" customFormat="1" ht="11.25" customHeight="1"/>
    <row r="5387" s="121" customFormat="1" ht="11.25" customHeight="1"/>
    <row r="5388" s="121" customFormat="1" ht="11.25" customHeight="1"/>
    <row r="5389" s="121" customFormat="1" ht="11.25" customHeight="1"/>
    <row r="5390" s="121" customFormat="1" ht="11.25" customHeight="1"/>
    <row r="5391" s="121" customFormat="1" ht="11.25" customHeight="1"/>
    <row r="5392" s="121" customFormat="1" ht="11.25" customHeight="1"/>
    <row r="5393" s="121" customFormat="1" ht="11.25" customHeight="1"/>
    <row r="5394" s="121" customFormat="1" ht="11.25" customHeight="1"/>
    <row r="5395" s="121" customFormat="1" ht="11.25" customHeight="1"/>
    <row r="5396" s="121" customFormat="1" ht="11.25" customHeight="1"/>
    <row r="5397" s="121" customFormat="1" ht="11.25" customHeight="1"/>
    <row r="5398" s="121" customFormat="1" ht="11.25" customHeight="1"/>
    <row r="5399" s="121" customFormat="1" ht="11.25" customHeight="1"/>
    <row r="5400" s="121" customFormat="1" ht="11.25" customHeight="1"/>
    <row r="5401" s="121" customFormat="1" ht="11.25" customHeight="1"/>
    <row r="5402" s="121" customFormat="1" ht="11.25" customHeight="1"/>
    <row r="5403" s="121" customFormat="1" ht="11.25" customHeight="1"/>
    <row r="5404" s="121" customFormat="1" ht="11.25" customHeight="1"/>
    <row r="5405" s="121" customFormat="1" ht="11.25" customHeight="1"/>
    <row r="5406" s="121" customFormat="1" ht="11.25" customHeight="1"/>
    <row r="5407" s="121" customFormat="1" ht="11.25" customHeight="1"/>
    <row r="5408" s="121" customFormat="1" ht="11.25" customHeight="1"/>
    <row r="5409" s="121" customFormat="1" ht="11.25" customHeight="1"/>
    <row r="5410" s="121" customFormat="1" ht="11.25" customHeight="1"/>
    <row r="5411" s="121" customFormat="1" ht="11.25" customHeight="1"/>
    <row r="5412" s="121" customFormat="1" ht="11.25" customHeight="1"/>
    <row r="5413" s="121" customFormat="1" ht="11.25" customHeight="1"/>
    <row r="5414" s="121" customFormat="1" ht="11.25" customHeight="1"/>
    <row r="5415" s="121" customFormat="1" ht="11.25" customHeight="1"/>
    <row r="5416" s="121" customFormat="1" ht="11.25" customHeight="1"/>
    <row r="5417" s="121" customFormat="1" ht="11.25" customHeight="1"/>
    <row r="5418" s="121" customFormat="1" ht="11.25" customHeight="1"/>
    <row r="5419" s="121" customFormat="1" ht="11.25" customHeight="1"/>
    <row r="5420" s="121" customFormat="1" ht="11.25" customHeight="1"/>
    <row r="5421" s="121" customFormat="1" ht="11.25" customHeight="1"/>
    <row r="5422" s="121" customFormat="1" ht="11.25" customHeight="1"/>
    <row r="5423" s="121" customFormat="1" ht="11.25" customHeight="1"/>
    <row r="5424" s="121" customFormat="1" ht="11.25" customHeight="1"/>
    <row r="5425" s="121" customFormat="1" ht="11.25" customHeight="1"/>
    <row r="5426" s="121" customFormat="1" ht="11.25" customHeight="1"/>
    <row r="5427" s="121" customFormat="1" ht="11.25" customHeight="1"/>
    <row r="5428" s="121" customFormat="1" ht="11.25" customHeight="1"/>
    <row r="5429" s="121" customFormat="1" ht="11.25" customHeight="1"/>
    <row r="5430" s="121" customFormat="1" ht="11.25" customHeight="1"/>
    <row r="5431" s="121" customFormat="1" ht="11.25" customHeight="1"/>
    <row r="5432" s="121" customFormat="1" ht="11.25" customHeight="1"/>
    <row r="5433" s="121" customFormat="1" ht="11.25" customHeight="1"/>
    <row r="5434" s="121" customFormat="1" ht="11.25" customHeight="1"/>
    <row r="5435" s="121" customFormat="1" ht="11.25" customHeight="1"/>
    <row r="5436" s="121" customFormat="1" ht="11.25" customHeight="1"/>
    <row r="5437" s="121" customFormat="1" ht="11.25" customHeight="1"/>
    <row r="5438" s="121" customFormat="1" ht="11.25" customHeight="1"/>
    <row r="5439" s="121" customFormat="1" ht="11.25" customHeight="1"/>
    <row r="5440" s="121" customFormat="1" ht="11.25" customHeight="1"/>
    <row r="5441" s="121" customFormat="1" ht="11.25" customHeight="1"/>
    <row r="5442" s="121" customFormat="1" ht="11.25" customHeight="1"/>
    <row r="5443" s="121" customFormat="1" ht="11.25" customHeight="1"/>
    <row r="5444" s="121" customFormat="1" ht="11.25" customHeight="1"/>
    <row r="5445" s="121" customFormat="1" ht="11.25" customHeight="1"/>
    <row r="5446" s="121" customFormat="1" ht="11.25" customHeight="1"/>
    <row r="5447" s="121" customFormat="1" ht="11.25" customHeight="1"/>
    <row r="5448" s="121" customFormat="1" ht="11.25" customHeight="1"/>
    <row r="5449" s="121" customFormat="1" ht="11.25" customHeight="1"/>
    <row r="5450" s="121" customFormat="1" ht="11.25" customHeight="1"/>
    <row r="5451" s="121" customFormat="1" ht="11.25" customHeight="1"/>
    <row r="5452" s="121" customFormat="1" ht="11.25" customHeight="1"/>
    <row r="5453" s="121" customFormat="1" ht="11.25" customHeight="1"/>
    <row r="5454" s="121" customFormat="1" ht="11.25" customHeight="1"/>
    <row r="5455" s="121" customFormat="1" ht="11.25" customHeight="1"/>
    <row r="5456" s="121" customFormat="1" ht="11.25" customHeight="1"/>
    <row r="5457" s="121" customFormat="1" ht="11.25" customHeight="1"/>
    <row r="5458" s="121" customFormat="1" ht="11.25" customHeight="1"/>
    <row r="5459" s="121" customFormat="1" ht="11.25" customHeight="1"/>
    <row r="5460" s="121" customFormat="1" ht="11.25" customHeight="1"/>
    <row r="5461" s="121" customFormat="1" ht="11.25" customHeight="1"/>
    <row r="5462" s="121" customFormat="1" ht="11.25" customHeight="1"/>
    <row r="5463" s="121" customFormat="1" ht="11.25" customHeight="1"/>
    <row r="5464" s="121" customFormat="1" ht="11.25" customHeight="1"/>
    <row r="5465" s="121" customFormat="1" ht="11.25" customHeight="1"/>
    <row r="5466" s="121" customFormat="1" ht="11.25" customHeight="1"/>
    <row r="5467" s="121" customFormat="1" ht="11.25" customHeight="1"/>
    <row r="5468" s="121" customFormat="1" ht="11.25" customHeight="1"/>
    <row r="5469" s="121" customFormat="1" ht="11.25" customHeight="1"/>
    <row r="5470" s="121" customFormat="1" ht="11.25" customHeight="1"/>
    <row r="5471" s="121" customFormat="1" ht="11.25" customHeight="1"/>
    <row r="5472" s="121" customFormat="1" ht="11.25" customHeight="1"/>
    <row r="5473" s="121" customFormat="1" ht="11.25" customHeight="1"/>
    <row r="5474" s="121" customFormat="1" ht="11.25" customHeight="1"/>
    <row r="5475" s="121" customFormat="1" ht="11.25" customHeight="1"/>
    <row r="5476" s="121" customFormat="1" ht="11.25" customHeight="1"/>
    <row r="5477" s="121" customFormat="1" ht="11.25" customHeight="1"/>
    <row r="5478" s="121" customFormat="1" ht="11.25" customHeight="1"/>
    <row r="5479" s="121" customFormat="1" ht="11.25" customHeight="1"/>
    <row r="5480" s="121" customFormat="1" ht="11.25" customHeight="1"/>
    <row r="5481" s="121" customFormat="1" ht="11.25" customHeight="1"/>
    <row r="5482" s="121" customFormat="1" ht="11.25" customHeight="1"/>
    <row r="5483" s="121" customFormat="1" ht="11.25" customHeight="1"/>
    <row r="5484" s="121" customFormat="1" ht="11.25" customHeight="1"/>
    <row r="5485" s="121" customFormat="1" ht="11.25" customHeight="1"/>
    <row r="5486" s="121" customFormat="1" ht="11.25" customHeight="1"/>
    <row r="5487" s="121" customFormat="1" ht="11.25" customHeight="1"/>
    <row r="5488" s="121" customFormat="1" ht="11.25" customHeight="1"/>
    <row r="5489" s="121" customFormat="1" ht="11.25" customHeight="1"/>
    <row r="5490" s="121" customFormat="1" ht="11.25" customHeight="1"/>
    <row r="5491" s="121" customFormat="1" ht="11.25" customHeight="1"/>
    <row r="5492" s="121" customFormat="1" ht="11.25" customHeight="1"/>
    <row r="5493" s="121" customFormat="1" ht="11.25" customHeight="1"/>
    <row r="5494" s="121" customFormat="1" ht="11.25" customHeight="1"/>
    <row r="5495" s="121" customFormat="1" ht="11.25" customHeight="1"/>
    <row r="5496" s="121" customFormat="1" ht="11.25" customHeight="1"/>
    <row r="5497" s="121" customFormat="1" ht="11.25" customHeight="1"/>
    <row r="5498" s="121" customFormat="1" ht="11.25" customHeight="1"/>
    <row r="5499" s="121" customFormat="1" ht="11.25" customHeight="1"/>
    <row r="5500" s="121" customFormat="1" ht="11.25" customHeight="1"/>
    <row r="5501" s="121" customFormat="1" ht="11.25" customHeight="1"/>
    <row r="5502" s="121" customFormat="1" ht="11.25" customHeight="1"/>
    <row r="5503" s="121" customFormat="1" ht="11.25" customHeight="1"/>
    <row r="5504" s="121" customFormat="1" ht="11.25" customHeight="1"/>
    <row r="5505" s="121" customFormat="1" ht="11.25" customHeight="1"/>
    <row r="5506" s="121" customFormat="1" ht="11.25" customHeight="1"/>
    <row r="5507" s="121" customFormat="1" ht="11.25" customHeight="1"/>
    <row r="5508" s="121" customFormat="1" ht="11.25" customHeight="1"/>
    <row r="5509" s="121" customFormat="1" ht="11.25" customHeight="1"/>
    <row r="5510" s="121" customFormat="1" ht="11.25" customHeight="1"/>
    <row r="5511" s="121" customFormat="1" ht="11.25" customHeight="1"/>
    <row r="5512" s="121" customFormat="1" ht="11.25" customHeight="1"/>
    <row r="5513" s="121" customFormat="1" ht="11.25" customHeight="1"/>
    <row r="5514" s="121" customFormat="1" ht="11.25" customHeight="1"/>
    <row r="5515" s="121" customFormat="1" ht="11.25" customHeight="1"/>
    <row r="5516" s="121" customFormat="1" ht="11.25" customHeight="1"/>
    <row r="5517" s="121" customFormat="1" ht="11.25" customHeight="1"/>
    <row r="5518" s="121" customFormat="1" ht="11.25" customHeight="1"/>
    <row r="5519" s="121" customFormat="1" ht="11.25" customHeight="1"/>
    <row r="5520" s="121" customFormat="1" ht="11.25" customHeight="1"/>
    <row r="5521" s="121" customFormat="1" ht="11.25" customHeight="1"/>
    <row r="5522" s="121" customFormat="1" ht="11.25" customHeight="1"/>
    <row r="5523" s="121" customFormat="1" ht="11.25" customHeight="1"/>
    <row r="5524" s="121" customFormat="1" ht="11.25" customHeight="1"/>
    <row r="5525" s="121" customFormat="1" ht="11.25" customHeight="1"/>
    <row r="5526" s="121" customFormat="1" ht="11.25" customHeight="1"/>
    <row r="5527" s="121" customFormat="1" ht="11.25" customHeight="1"/>
    <row r="5528" s="121" customFormat="1" ht="11.25" customHeight="1"/>
    <row r="5529" s="121" customFormat="1" ht="11.25" customHeight="1"/>
    <row r="5530" s="121" customFormat="1" ht="11.25" customHeight="1"/>
    <row r="5531" s="121" customFormat="1" ht="11.25" customHeight="1"/>
    <row r="5532" s="121" customFormat="1" ht="11.25" customHeight="1"/>
    <row r="5533" s="121" customFormat="1" ht="11.25" customHeight="1"/>
    <row r="5534" s="121" customFormat="1" ht="11.25" customHeight="1"/>
    <row r="5535" s="121" customFormat="1" ht="11.25" customHeight="1"/>
    <row r="5536" s="121" customFormat="1" ht="11.25" customHeight="1"/>
    <row r="5537" s="121" customFormat="1" ht="11.25" customHeight="1"/>
    <row r="5538" s="121" customFormat="1" ht="11.25" customHeight="1"/>
    <row r="5539" s="121" customFormat="1" ht="11.25" customHeight="1"/>
    <row r="5540" s="121" customFormat="1" ht="11.25" customHeight="1"/>
    <row r="5541" s="121" customFormat="1" ht="11.25" customHeight="1"/>
    <row r="5542" s="121" customFormat="1" ht="11.25" customHeight="1"/>
    <row r="5543" s="121" customFormat="1" ht="11.25" customHeight="1"/>
    <row r="5544" s="121" customFormat="1" ht="11.25" customHeight="1"/>
    <row r="5545" s="121" customFormat="1" ht="11.25" customHeight="1"/>
    <row r="5546" s="121" customFormat="1" ht="11.25" customHeight="1"/>
    <row r="5547" s="121" customFormat="1" ht="11.25" customHeight="1"/>
    <row r="5548" s="121" customFormat="1" ht="11.25" customHeight="1"/>
    <row r="5549" s="121" customFormat="1" ht="11.25" customHeight="1"/>
    <row r="5550" s="121" customFormat="1" ht="11.25" customHeight="1"/>
    <row r="5551" s="121" customFormat="1" ht="11.25" customHeight="1"/>
    <row r="5552" s="121" customFormat="1" ht="11.25" customHeight="1"/>
    <row r="5553" s="121" customFormat="1" ht="11.25" customHeight="1"/>
    <row r="5554" s="121" customFormat="1" ht="11.25" customHeight="1"/>
    <row r="5555" s="121" customFormat="1" ht="11.25" customHeight="1"/>
    <row r="5556" s="121" customFormat="1" ht="11.25" customHeight="1"/>
    <row r="5557" s="121" customFormat="1" ht="11.25" customHeight="1"/>
    <row r="5558" s="121" customFormat="1" ht="11.25" customHeight="1"/>
    <row r="5559" s="121" customFormat="1" ht="11.25" customHeight="1"/>
    <row r="5560" s="121" customFormat="1" ht="11.25" customHeight="1"/>
    <row r="5561" s="121" customFormat="1" ht="11.25" customHeight="1"/>
    <row r="5562" s="121" customFormat="1" ht="11.25" customHeight="1"/>
    <row r="5563" s="121" customFormat="1" ht="11.25" customHeight="1"/>
    <row r="5564" s="121" customFormat="1" ht="11.25" customHeight="1"/>
    <row r="5565" s="121" customFormat="1" ht="11.25" customHeight="1"/>
    <row r="5566" s="121" customFormat="1" ht="11.25" customHeight="1"/>
    <row r="5567" s="121" customFormat="1" ht="11.25" customHeight="1"/>
    <row r="5568" s="121" customFormat="1" ht="11.25" customHeight="1"/>
    <row r="5569" s="121" customFormat="1" ht="11.25" customHeight="1"/>
    <row r="5570" s="121" customFormat="1" ht="11.25" customHeight="1"/>
    <row r="5571" s="121" customFormat="1" ht="11.25" customHeight="1"/>
    <row r="5572" s="121" customFormat="1" ht="11.25" customHeight="1"/>
    <row r="5573" s="121" customFormat="1" ht="11.25" customHeight="1"/>
    <row r="5574" s="121" customFormat="1" ht="11.25" customHeight="1"/>
    <row r="5575" s="121" customFormat="1" ht="11.25" customHeight="1"/>
    <row r="5576" s="121" customFormat="1" ht="11.25" customHeight="1"/>
    <row r="5577" s="121" customFormat="1" ht="11.25" customHeight="1"/>
    <row r="5578" s="121" customFormat="1" ht="11.25" customHeight="1"/>
    <row r="5579" s="121" customFormat="1" ht="11.25" customHeight="1"/>
    <row r="5580" s="121" customFormat="1" ht="11.25" customHeight="1"/>
    <row r="5581" s="121" customFormat="1" ht="11.25" customHeight="1"/>
    <row r="5582" s="121" customFormat="1" ht="11.25" customHeight="1"/>
    <row r="5583" s="121" customFormat="1" ht="11.25" customHeight="1"/>
    <row r="5584" s="121" customFormat="1" ht="11.25" customHeight="1"/>
    <row r="5585" s="121" customFormat="1" ht="11.25" customHeight="1"/>
    <row r="5586" s="121" customFormat="1" ht="11.25" customHeight="1"/>
    <row r="5587" s="121" customFormat="1" ht="11.25" customHeight="1"/>
    <row r="5588" s="121" customFormat="1" ht="11.25" customHeight="1"/>
    <row r="5589" s="121" customFormat="1" ht="11.25" customHeight="1"/>
    <row r="5590" s="121" customFormat="1" ht="11.25" customHeight="1"/>
    <row r="5591" s="121" customFormat="1" ht="11.25" customHeight="1"/>
    <row r="5592" s="121" customFormat="1" ht="11.25" customHeight="1"/>
    <row r="5593" s="121" customFormat="1" ht="11.25" customHeight="1"/>
    <row r="5594" s="121" customFormat="1" ht="11.25" customHeight="1"/>
    <row r="5595" s="121" customFormat="1" ht="11.25" customHeight="1"/>
    <row r="5596" s="121" customFormat="1" ht="11.25" customHeight="1"/>
    <row r="5597" s="121" customFormat="1" ht="11.25" customHeight="1"/>
    <row r="5598" s="121" customFormat="1" ht="11.25" customHeight="1"/>
    <row r="5599" s="121" customFormat="1" ht="11.25" customHeight="1"/>
    <row r="5600" s="121" customFormat="1" ht="11.25" customHeight="1"/>
    <row r="5601" s="121" customFormat="1" ht="11.25" customHeight="1"/>
    <row r="5602" s="121" customFormat="1" ht="11.25" customHeight="1"/>
    <row r="5603" s="121" customFormat="1" ht="11.25" customHeight="1"/>
    <row r="5604" s="121" customFormat="1" ht="11.25" customHeight="1"/>
    <row r="5605" s="121" customFormat="1" ht="11.25" customHeight="1"/>
    <row r="5606" s="121" customFormat="1" ht="11.25" customHeight="1"/>
    <row r="5607" s="121" customFormat="1" ht="11.25" customHeight="1"/>
    <row r="5608" s="121" customFormat="1" ht="11.25" customHeight="1"/>
    <row r="5609" s="121" customFormat="1" ht="11.25" customHeight="1"/>
    <row r="5610" s="121" customFormat="1" ht="11.25" customHeight="1"/>
    <row r="5611" s="121" customFormat="1" ht="11.25" customHeight="1"/>
    <row r="5612" s="121" customFormat="1" ht="11.25" customHeight="1"/>
    <row r="5613" s="121" customFormat="1" ht="11.25" customHeight="1"/>
    <row r="5614" s="121" customFormat="1" ht="11.25" customHeight="1"/>
    <row r="5615" s="121" customFormat="1" ht="11.25" customHeight="1"/>
    <row r="5616" s="121" customFormat="1" ht="11.25" customHeight="1"/>
    <row r="5617" s="121" customFormat="1" ht="11.25" customHeight="1"/>
    <row r="5618" s="121" customFormat="1" ht="11.25" customHeight="1"/>
    <row r="5619" s="121" customFormat="1" ht="11.25" customHeight="1"/>
    <row r="5620" s="121" customFormat="1" ht="11.25" customHeight="1"/>
    <row r="5621" s="121" customFormat="1" ht="11.25" customHeight="1"/>
    <row r="5622" s="121" customFormat="1" ht="11.25" customHeight="1"/>
    <row r="5623" s="121" customFormat="1" ht="11.25" customHeight="1"/>
    <row r="5624" s="121" customFormat="1" ht="11.25" customHeight="1"/>
    <row r="5625" s="121" customFormat="1" ht="11.25" customHeight="1"/>
    <row r="5626" s="121" customFormat="1" ht="11.25" customHeight="1"/>
    <row r="5627" s="121" customFormat="1" ht="11.25" customHeight="1"/>
    <row r="5628" s="121" customFormat="1" ht="11.25" customHeight="1"/>
    <row r="5629" s="121" customFormat="1" ht="11.25" customHeight="1"/>
    <row r="5630" s="121" customFormat="1" ht="11.25" customHeight="1"/>
    <row r="5631" s="121" customFormat="1" ht="11.25" customHeight="1"/>
    <row r="5632" s="121" customFormat="1" ht="11.25" customHeight="1"/>
    <row r="5633" s="121" customFormat="1" ht="11.25" customHeight="1"/>
    <row r="5634" s="121" customFormat="1" ht="11.25" customHeight="1"/>
    <row r="5635" s="121" customFormat="1" ht="11.25" customHeight="1"/>
    <row r="5636" s="121" customFormat="1" ht="11.25" customHeight="1"/>
    <row r="5637" s="121" customFormat="1" ht="11.25" customHeight="1"/>
    <row r="5638" s="121" customFormat="1" ht="11.25" customHeight="1"/>
    <row r="5639" s="121" customFormat="1" ht="11.25" customHeight="1"/>
    <row r="5640" s="121" customFormat="1" ht="11.25" customHeight="1"/>
    <row r="5641" s="121" customFormat="1" ht="11.25" customHeight="1"/>
    <row r="5642" s="121" customFormat="1" ht="11.25" customHeight="1"/>
    <row r="5643" s="121" customFormat="1" ht="11.25" customHeight="1"/>
    <row r="5644" s="121" customFormat="1" ht="11.25" customHeight="1"/>
    <row r="5645" s="121" customFormat="1" ht="11.25" customHeight="1"/>
    <row r="5646" s="121" customFormat="1" ht="11.25" customHeight="1"/>
    <row r="5647" s="121" customFormat="1" ht="11.25" customHeight="1"/>
    <row r="5648" s="121" customFormat="1" ht="11.25" customHeight="1"/>
    <row r="5649" s="121" customFormat="1" ht="11.25" customHeight="1"/>
    <row r="5650" s="121" customFormat="1" ht="11.25" customHeight="1"/>
    <row r="5651" s="121" customFormat="1" ht="11.25" customHeight="1"/>
    <row r="5652" s="121" customFormat="1" ht="11.25" customHeight="1"/>
    <row r="5653" s="121" customFormat="1" ht="11.25" customHeight="1"/>
    <row r="5654" s="121" customFormat="1" ht="11.25" customHeight="1"/>
    <row r="5655" s="121" customFormat="1" ht="11.25" customHeight="1"/>
    <row r="5656" s="121" customFormat="1" ht="11.25" customHeight="1"/>
    <row r="5657" s="121" customFormat="1" ht="11.25" customHeight="1"/>
    <row r="5658" s="121" customFormat="1" ht="11.25" customHeight="1"/>
    <row r="5659" s="121" customFormat="1" ht="11.25" customHeight="1"/>
    <row r="5660" s="121" customFormat="1" ht="11.25" customHeight="1"/>
    <row r="5661" s="121" customFormat="1" ht="11.25" customHeight="1"/>
    <row r="5662" s="121" customFormat="1" ht="11.25" customHeight="1"/>
    <row r="5663" s="121" customFormat="1" ht="11.25" customHeight="1"/>
    <row r="5664" s="121" customFormat="1" ht="11.25" customHeight="1"/>
    <row r="5665" s="121" customFormat="1" ht="11.25" customHeight="1"/>
    <row r="5666" s="121" customFormat="1" ht="11.25" customHeight="1"/>
    <row r="5667" s="121" customFormat="1" ht="11.25" customHeight="1"/>
    <row r="5668" s="121" customFormat="1" ht="11.25" customHeight="1"/>
    <row r="5669" s="121" customFormat="1" ht="11.25" customHeight="1"/>
    <row r="5670" s="121" customFormat="1" ht="11.25" customHeight="1"/>
    <row r="5671" s="121" customFormat="1" ht="11.25" customHeight="1"/>
    <row r="5672" s="121" customFormat="1" ht="11.25" customHeight="1"/>
    <row r="5673" s="121" customFormat="1" ht="11.25" customHeight="1"/>
    <row r="5674" s="121" customFormat="1" ht="11.25" customHeight="1"/>
    <row r="5675" s="121" customFormat="1" ht="11.25" customHeight="1"/>
    <row r="5676" s="121" customFormat="1" ht="11.25" customHeight="1"/>
    <row r="5677" s="121" customFormat="1" ht="11.25" customHeight="1"/>
    <row r="5678" s="121" customFormat="1" ht="11.25" customHeight="1"/>
    <row r="5679" s="121" customFormat="1" ht="11.25" customHeight="1"/>
    <row r="5680" s="121" customFormat="1" ht="11.25" customHeight="1"/>
    <row r="5681" s="121" customFormat="1" ht="11.25" customHeight="1"/>
    <row r="5682" s="121" customFormat="1" ht="11.25" customHeight="1"/>
    <row r="5683" s="121" customFormat="1" ht="11.25" customHeight="1"/>
    <row r="5684" s="121" customFormat="1" ht="11.25" customHeight="1"/>
    <row r="5685" s="121" customFormat="1" ht="11.25" customHeight="1"/>
    <row r="5686" s="121" customFormat="1" ht="11.25" customHeight="1"/>
    <row r="5687" s="121" customFormat="1" ht="11.25" customHeight="1"/>
    <row r="5688" s="121" customFormat="1" ht="11.25" customHeight="1"/>
    <row r="5689" s="121" customFormat="1" ht="11.25" customHeight="1"/>
    <row r="5690" s="121" customFormat="1" ht="11.25" customHeight="1"/>
    <row r="5691" s="121" customFormat="1" ht="11.25" customHeight="1"/>
    <row r="5692" s="121" customFormat="1" ht="11.25" customHeight="1"/>
    <row r="5693" s="121" customFormat="1" ht="11.25" customHeight="1"/>
    <row r="5694" s="121" customFormat="1" ht="11.25" customHeight="1"/>
    <row r="5695" s="121" customFormat="1" ht="11.25" customHeight="1"/>
    <row r="5696" s="121" customFormat="1" ht="11.25" customHeight="1"/>
    <row r="5697" s="121" customFormat="1" ht="11.25" customHeight="1"/>
    <row r="5698" s="121" customFormat="1" ht="11.25" customHeight="1"/>
    <row r="5699" s="121" customFormat="1" ht="11.25" customHeight="1"/>
    <row r="5700" s="121" customFormat="1" ht="11.25" customHeight="1"/>
    <row r="5701" s="121" customFormat="1" ht="11.25" customHeight="1"/>
    <row r="5702" s="121" customFormat="1" ht="11.25" customHeight="1"/>
    <row r="5703" s="121" customFormat="1" ht="11.25" customHeight="1"/>
    <row r="5704" s="121" customFormat="1" ht="11.25" customHeight="1"/>
    <row r="5705" s="121" customFormat="1" ht="11.25" customHeight="1"/>
    <row r="5706" s="121" customFormat="1" ht="11.25" customHeight="1"/>
    <row r="5707" s="121" customFormat="1" ht="11.25" customHeight="1"/>
    <row r="5708" s="121" customFormat="1" ht="11.25" customHeight="1"/>
    <row r="5709" s="121" customFormat="1" ht="11.25" customHeight="1"/>
    <row r="5710" s="121" customFormat="1" ht="11.25" customHeight="1"/>
    <row r="5711" s="121" customFormat="1" ht="11.25" customHeight="1"/>
    <row r="5712" s="121" customFormat="1" ht="11.25" customHeight="1"/>
    <row r="5713" s="121" customFormat="1" ht="11.25" customHeight="1"/>
    <row r="5714" s="121" customFormat="1" ht="11.25" customHeight="1"/>
    <row r="5715" s="121" customFormat="1" ht="11.25" customHeight="1"/>
    <row r="5716" s="121" customFormat="1" ht="11.25" customHeight="1"/>
    <row r="5717" s="121" customFormat="1" ht="11.25" customHeight="1"/>
    <row r="5718" s="121" customFormat="1" ht="11.25" customHeight="1"/>
    <row r="5719" s="121" customFormat="1" ht="11.25" customHeight="1"/>
    <row r="5720" s="121" customFormat="1" ht="11.25" customHeight="1"/>
    <row r="5721" s="121" customFormat="1" ht="11.25" customHeight="1"/>
    <row r="5722" s="121" customFormat="1" ht="11.25" customHeight="1"/>
    <row r="5723" s="121" customFormat="1" ht="11.25" customHeight="1"/>
    <row r="5724" s="121" customFormat="1" ht="11.25" customHeight="1"/>
    <row r="5725" s="121" customFormat="1" ht="11.25" customHeight="1"/>
    <row r="5726" s="121" customFormat="1" ht="11.25" customHeight="1"/>
    <row r="5727" s="121" customFormat="1" ht="11.25" customHeight="1"/>
    <row r="5728" s="121" customFormat="1" ht="11.25" customHeight="1"/>
    <row r="5729" s="121" customFormat="1" ht="11.25" customHeight="1"/>
    <row r="5730" s="121" customFormat="1" ht="11.25" customHeight="1"/>
    <row r="5731" s="121" customFormat="1" ht="11.25" customHeight="1"/>
    <row r="5732" s="121" customFormat="1" ht="11.25" customHeight="1"/>
    <row r="5733" s="121" customFormat="1" ht="11.25" customHeight="1"/>
    <row r="5734" s="121" customFormat="1" ht="11.25" customHeight="1"/>
    <row r="5735" s="121" customFormat="1" ht="11.25" customHeight="1"/>
    <row r="5736" s="121" customFormat="1" ht="11.25" customHeight="1"/>
    <row r="5737" s="121" customFormat="1" ht="11.25" customHeight="1"/>
    <row r="5738" s="121" customFormat="1" ht="11.25" customHeight="1"/>
    <row r="5739" s="121" customFormat="1" ht="11.25" customHeight="1"/>
    <row r="5740" s="121" customFormat="1" ht="11.25" customHeight="1"/>
    <row r="5741" s="121" customFormat="1" ht="11.25" customHeight="1"/>
    <row r="5742" s="121" customFormat="1" ht="11.25" customHeight="1"/>
    <row r="5743" s="121" customFormat="1" ht="11.25" customHeight="1"/>
    <row r="5744" s="121" customFormat="1" ht="11.25" customHeight="1"/>
    <row r="5745" s="121" customFormat="1" ht="11.25" customHeight="1"/>
    <row r="5746" s="121" customFormat="1" ht="11.25" customHeight="1"/>
    <row r="5747" s="121" customFormat="1" ht="11.25" customHeight="1"/>
    <row r="5748" s="121" customFormat="1" ht="11.25" customHeight="1"/>
    <row r="5749" s="121" customFormat="1" ht="11.25" customHeight="1"/>
    <row r="5750" s="121" customFormat="1" ht="11.25" customHeight="1"/>
    <row r="5751" s="121" customFormat="1" ht="11.25" customHeight="1"/>
    <row r="5752" s="121" customFormat="1" ht="11.25" customHeight="1"/>
    <row r="5753" s="121" customFormat="1" ht="11.25" customHeight="1"/>
    <row r="5754" s="121" customFormat="1" ht="11.25" customHeight="1"/>
    <row r="5755" s="121" customFormat="1" ht="11.25" customHeight="1"/>
    <row r="5756" s="121" customFormat="1" ht="11.25" customHeight="1"/>
    <row r="5757" s="121" customFormat="1" ht="11.25" customHeight="1"/>
    <row r="5758" s="121" customFormat="1" ht="11.25" customHeight="1"/>
    <row r="5759" s="121" customFormat="1" ht="11.25" customHeight="1"/>
    <row r="5760" s="121" customFormat="1" ht="11.25" customHeight="1"/>
    <row r="5761" s="121" customFormat="1" ht="11.25" customHeight="1"/>
    <row r="5762" s="121" customFormat="1" ht="11.25" customHeight="1"/>
    <row r="5763" s="121" customFormat="1" ht="11.25" customHeight="1"/>
    <row r="5764" s="121" customFormat="1" ht="11.25" customHeight="1"/>
    <row r="5765" s="121" customFormat="1" ht="11.25" customHeight="1"/>
    <row r="5766" s="121" customFormat="1" ht="11.25" customHeight="1"/>
    <row r="5767" s="121" customFormat="1" ht="11.25" customHeight="1"/>
    <row r="5768" s="121" customFormat="1" ht="11.25" customHeight="1"/>
    <row r="5769" s="121" customFormat="1" ht="11.25" customHeight="1"/>
    <row r="5770" s="121" customFormat="1" ht="11.25" customHeight="1"/>
    <row r="5771" s="121" customFormat="1" ht="11.25" customHeight="1"/>
    <row r="5772" s="121" customFormat="1" ht="11.25" customHeight="1"/>
    <row r="5773" s="121" customFormat="1" ht="11.25" customHeight="1"/>
    <row r="5774" s="121" customFormat="1" ht="11.25" customHeight="1"/>
    <row r="5775" s="121" customFormat="1" ht="11.25" customHeight="1"/>
    <row r="5776" s="121" customFormat="1" ht="11.25" customHeight="1"/>
    <row r="5777" s="121" customFormat="1" ht="11.25" customHeight="1"/>
    <row r="5778" s="121" customFormat="1" ht="11.25" customHeight="1"/>
    <row r="5779" s="121" customFormat="1" ht="11.25" customHeight="1"/>
    <row r="5780" s="121" customFormat="1" ht="11.25" customHeight="1"/>
    <row r="5781" s="121" customFormat="1" ht="11.25" customHeight="1"/>
    <row r="5782" s="121" customFormat="1" ht="11.25" customHeight="1"/>
    <row r="5783" s="121" customFormat="1" ht="11.25" customHeight="1"/>
    <row r="5784" s="121" customFormat="1" ht="11.25" customHeight="1"/>
    <row r="5785" s="121" customFormat="1" ht="11.25" customHeight="1"/>
    <row r="5786" s="121" customFormat="1" ht="11.25" customHeight="1"/>
    <row r="5787" s="121" customFormat="1" ht="11.25" customHeight="1"/>
    <row r="5788" s="121" customFormat="1" ht="11.25" customHeight="1"/>
    <row r="5789" s="121" customFormat="1" ht="11.25" customHeight="1"/>
    <row r="5790" s="121" customFormat="1" ht="11.25" customHeight="1"/>
    <row r="5791" s="121" customFormat="1" ht="11.25" customHeight="1"/>
    <row r="5792" s="121" customFormat="1" ht="11.25" customHeight="1"/>
    <row r="5793" s="121" customFormat="1" ht="11.25" customHeight="1"/>
    <row r="5794" s="121" customFormat="1" ht="11.25" customHeight="1"/>
    <row r="5795" s="121" customFormat="1" ht="11.25" customHeight="1"/>
    <row r="5796" s="121" customFormat="1" ht="11.25" customHeight="1"/>
    <row r="5797" s="121" customFormat="1" ht="11.25" customHeight="1"/>
    <row r="5798" s="121" customFormat="1" ht="11.25" customHeight="1"/>
    <row r="5799" s="121" customFormat="1" ht="11.25" customHeight="1"/>
    <row r="5800" s="121" customFormat="1" ht="11.25" customHeight="1"/>
    <row r="5801" s="121" customFormat="1" ht="11.25" customHeight="1"/>
    <row r="5802" s="121" customFormat="1" ht="11.25" customHeight="1"/>
    <row r="5803" s="121" customFormat="1" ht="11.25" customHeight="1"/>
    <row r="5804" s="121" customFormat="1" ht="11.25" customHeight="1"/>
    <row r="5805" s="121" customFormat="1" ht="11.25" customHeight="1"/>
    <row r="5806" s="121" customFormat="1" ht="11.25" customHeight="1"/>
    <row r="5807" s="121" customFormat="1" ht="11.25" customHeight="1"/>
    <row r="5808" s="121" customFormat="1" ht="11.25" customHeight="1"/>
    <row r="5809" s="121" customFormat="1" ht="11.25" customHeight="1"/>
    <row r="5810" s="121" customFormat="1" ht="11.25" customHeight="1"/>
    <row r="5811" s="121" customFormat="1" ht="11.25" customHeight="1"/>
    <row r="5812" s="121" customFormat="1" ht="11.25" customHeight="1"/>
    <row r="5813" s="121" customFormat="1" ht="11.25" customHeight="1"/>
    <row r="5814" s="121" customFormat="1" ht="11.25" customHeight="1"/>
    <row r="5815" s="121" customFormat="1" ht="11.25" customHeight="1"/>
    <row r="5816" s="121" customFormat="1" ht="11.25" customHeight="1"/>
    <row r="5817" s="121" customFormat="1" ht="11.25" customHeight="1"/>
    <row r="5818" s="121" customFormat="1" ht="11.25" customHeight="1"/>
    <row r="5819" s="121" customFormat="1" ht="11.25" customHeight="1"/>
    <row r="5820" s="121" customFormat="1" ht="11.25" customHeight="1"/>
    <row r="5821" s="121" customFormat="1" ht="11.25" customHeight="1"/>
    <row r="5822" s="121" customFormat="1" ht="11.25" customHeight="1"/>
    <row r="5823" s="121" customFormat="1" ht="11.25" customHeight="1"/>
    <row r="5824" s="121" customFormat="1" ht="11.25" customHeight="1"/>
    <row r="5825" s="121" customFormat="1" ht="11.25" customHeight="1"/>
    <row r="5826" s="121" customFormat="1" ht="11.25" customHeight="1"/>
    <row r="5827" s="121" customFormat="1" ht="11.25" customHeight="1"/>
    <row r="5828" s="121" customFormat="1" ht="11.25" customHeight="1"/>
    <row r="5829" s="121" customFormat="1" ht="11.25" customHeight="1"/>
    <row r="5830" s="121" customFormat="1" ht="11.25" customHeight="1"/>
    <row r="5831" s="121" customFormat="1" ht="11.25" customHeight="1"/>
    <row r="5832" s="121" customFormat="1" ht="11.25" customHeight="1"/>
    <row r="5833" s="121" customFormat="1" ht="11.25" customHeight="1"/>
    <row r="5834" s="121" customFormat="1" ht="11.25" customHeight="1"/>
    <row r="5835" s="121" customFormat="1" ht="11.25" customHeight="1"/>
    <row r="5836" s="121" customFormat="1" ht="11.25" customHeight="1"/>
    <row r="5837" s="121" customFormat="1" ht="11.25" customHeight="1"/>
    <row r="5838" s="121" customFormat="1" ht="11.25" customHeight="1"/>
    <row r="5839" s="121" customFormat="1" ht="11.25" customHeight="1"/>
    <row r="5840" s="121" customFormat="1" ht="11.25" customHeight="1"/>
    <row r="5841" s="121" customFormat="1" ht="11.25" customHeight="1"/>
    <row r="5842" s="121" customFormat="1" ht="11.25" customHeight="1"/>
    <row r="5843" s="121" customFormat="1" ht="11.25" customHeight="1"/>
    <row r="5844" s="121" customFormat="1" ht="11.25" customHeight="1"/>
    <row r="5845" s="121" customFormat="1" ht="11.25" customHeight="1"/>
    <row r="5846" s="121" customFormat="1" ht="11.25" customHeight="1"/>
    <row r="5847" s="121" customFormat="1" ht="11.25" customHeight="1"/>
    <row r="5848" s="121" customFormat="1" ht="11.25" customHeight="1"/>
    <row r="5849" s="121" customFormat="1" ht="11.25" customHeight="1"/>
    <row r="5850" s="121" customFormat="1" ht="11.25" customHeight="1"/>
    <row r="5851" s="121" customFormat="1" ht="11.25" customHeight="1"/>
    <row r="5852" s="121" customFormat="1" ht="11.25" customHeight="1"/>
    <row r="5853" s="121" customFormat="1" ht="11.25" customHeight="1"/>
    <row r="5854" s="121" customFormat="1" ht="11.25" customHeight="1"/>
    <row r="5855" s="121" customFormat="1" ht="11.25" customHeight="1"/>
    <row r="5856" s="121" customFormat="1" ht="11.25" customHeight="1"/>
    <row r="5857" s="121" customFormat="1" ht="11.25" customHeight="1"/>
    <row r="5858" s="121" customFormat="1" ht="11.25" customHeight="1"/>
    <row r="5859" s="121" customFormat="1" ht="11.25" customHeight="1"/>
    <row r="5860" s="121" customFormat="1" ht="11.25" customHeight="1"/>
    <row r="5861" s="121" customFormat="1" ht="11.25" customHeight="1"/>
    <row r="5862" s="121" customFormat="1" ht="11.25" customHeight="1"/>
    <row r="5863" s="121" customFormat="1" ht="11.25" customHeight="1"/>
    <row r="5864" s="121" customFormat="1" ht="11.25" customHeight="1"/>
    <row r="5865" s="121" customFormat="1" ht="11.25" customHeight="1"/>
    <row r="5866" s="121" customFormat="1" ht="11.25" customHeight="1"/>
    <row r="5867" s="121" customFormat="1" ht="11.25" customHeight="1"/>
    <row r="5868" s="121" customFormat="1" ht="11.25" customHeight="1"/>
    <row r="5869" s="121" customFormat="1" ht="11.25" customHeight="1"/>
    <row r="5870" s="121" customFormat="1" ht="11.25" customHeight="1"/>
    <row r="5871" s="121" customFormat="1" ht="11.25" customHeight="1"/>
    <row r="5872" s="121" customFormat="1" ht="11.25" customHeight="1"/>
    <row r="5873" s="121" customFormat="1" ht="11.25" customHeight="1"/>
    <row r="5874" s="121" customFormat="1" ht="11.25" customHeight="1"/>
    <row r="5875" s="121" customFormat="1" ht="11.25" customHeight="1"/>
    <row r="5876" s="121" customFormat="1" ht="11.25" customHeight="1"/>
    <row r="5877" s="121" customFormat="1" ht="11.25" customHeight="1"/>
    <row r="5878" s="121" customFormat="1" ht="11.25" customHeight="1"/>
    <row r="5879" s="121" customFormat="1" ht="11.25" customHeight="1"/>
    <row r="5880" s="121" customFormat="1" ht="11.25" customHeight="1"/>
    <row r="5881" s="121" customFormat="1" ht="11.25" customHeight="1"/>
    <row r="5882" s="121" customFormat="1" ht="11.25" customHeight="1"/>
    <row r="5883" s="121" customFormat="1" ht="11.25" customHeight="1"/>
    <row r="5884" s="121" customFormat="1" ht="11.25" customHeight="1"/>
    <row r="5885" s="121" customFormat="1" ht="11.25" customHeight="1"/>
    <row r="5886" s="121" customFormat="1" ht="11.25" customHeight="1"/>
    <row r="5887" s="121" customFormat="1" ht="11.25" customHeight="1"/>
    <row r="5888" s="121" customFormat="1" ht="11.25" customHeight="1"/>
    <row r="5889" s="121" customFormat="1" ht="11.25" customHeight="1"/>
    <row r="5890" s="121" customFormat="1" ht="11.25" customHeight="1"/>
    <row r="5891" s="121" customFormat="1" ht="11.25" customHeight="1"/>
    <row r="5892" s="121" customFormat="1" ht="11.25" customHeight="1"/>
    <row r="5893" s="121" customFormat="1" ht="11.25" customHeight="1"/>
    <row r="5894" s="121" customFormat="1" ht="11.25" customHeight="1"/>
    <row r="5895" s="121" customFormat="1" ht="11.25" customHeight="1"/>
    <row r="5896" s="121" customFormat="1" ht="11.25" customHeight="1"/>
    <row r="5897" s="121" customFormat="1" ht="11.25" customHeight="1"/>
    <row r="5898" s="121" customFormat="1" ht="11.25" customHeight="1"/>
    <row r="5899" s="121" customFormat="1" ht="11.25" customHeight="1"/>
    <row r="5900" s="121" customFormat="1" ht="11.25" customHeight="1"/>
    <row r="5901" s="121" customFormat="1" ht="11.25" customHeight="1"/>
    <row r="5902" s="121" customFormat="1" ht="11.25" customHeight="1"/>
    <row r="5903" s="121" customFormat="1" ht="11.25" customHeight="1"/>
    <row r="5904" s="121" customFormat="1" ht="11.25" customHeight="1"/>
    <row r="5905" s="121" customFormat="1" ht="11.25" customHeight="1"/>
    <row r="5906" s="121" customFormat="1" ht="11.25" customHeight="1"/>
    <row r="5907" s="121" customFormat="1" ht="11.25" customHeight="1"/>
    <row r="5908" s="121" customFormat="1" ht="11.25" customHeight="1"/>
    <row r="5909" s="121" customFormat="1" ht="11.25" customHeight="1"/>
    <row r="5910" s="121" customFormat="1" ht="11.25" customHeight="1"/>
    <row r="5911" s="121" customFormat="1" ht="11.25" customHeight="1"/>
    <row r="5912" s="121" customFormat="1" ht="11.25" customHeight="1"/>
    <row r="5913" s="121" customFormat="1" ht="11.25" customHeight="1"/>
    <row r="5914" s="121" customFormat="1" ht="11.25" customHeight="1"/>
    <row r="5915" s="121" customFormat="1" ht="11.25" customHeight="1"/>
    <row r="5916" s="121" customFormat="1" ht="11.25" customHeight="1"/>
    <row r="5917" s="121" customFormat="1" ht="11.25" customHeight="1"/>
    <row r="5918" s="121" customFormat="1" ht="11.25" customHeight="1"/>
    <row r="5919" s="121" customFormat="1" ht="11.25" customHeight="1"/>
    <row r="5920" s="121" customFormat="1" ht="11.25" customHeight="1"/>
    <row r="5921" s="121" customFormat="1" ht="11.25" customHeight="1"/>
    <row r="5922" s="121" customFormat="1" ht="11.25" customHeight="1"/>
    <row r="5923" s="121" customFormat="1" ht="11.25" customHeight="1"/>
    <row r="5924" s="121" customFormat="1" ht="11.25" customHeight="1"/>
    <row r="5925" s="121" customFormat="1" ht="11.25" customHeight="1"/>
    <row r="5926" s="121" customFormat="1" ht="11.25" customHeight="1"/>
    <row r="5927" s="121" customFormat="1" ht="11.25" customHeight="1"/>
    <row r="5928" s="121" customFormat="1" ht="11.25" customHeight="1"/>
    <row r="5929" s="121" customFormat="1" ht="11.25" customHeight="1"/>
    <row r="5930" s="121" customFormat="1" ht="11.25" customHeight="1"/>
    <row r="5931" s="121" customFormat="1" ht="11.25" customHeight="1"/>
    <row r="5932" s="121" customFormat="1" ht="11.25" customHeight="1"/>
    <row r="5933" s="121" customFormat="1" ht="11.25" customHeight="1"/>
    <row r="5934" s="121" customFormat="1" ht="11.25" customHeight="1"/>
    <row r="5935" s="121" customFormat="1" ht="11.25" customHeight="1"/>
    <row r="5936" s="121" customFormat="1" ht="11.25" customHeight="1"/>
    <row r="5937" s="121" customFormat="1" ht="11.25" customHeight="1"/>
    <row r="5938" s="121" customFormat="1" ht="11.25" customHeight="1"/>
    <row r="5939" s="121" customFormat="1" ht="11.25" customHeight="1"/>
    <row r="5940" s="121" customFormat="1" ht="11.25" customHeight="1"/>
    <row r="5941" s="121" customFormat="1" ht="11.25" customHeight="1"/>
    <row r="5942" s="121" customFormat="1" ht="11.25" customHeight="1"/>
    <row r="5943" s="121" customFormat="1" ht="11.25" customHeight="1"/>
    <row r="5944" s="121" customFormat="1" ht="11.25" customHeight="1"/>
    <row r="5945" s="121" customFormat="1" ht="11.25" customHeight="1"/>
    <row r="5946" s="121" customFormat="1" ht="11.25" customHeight="1"/>
    <row r="5947" s="121" customFormat="1" ht="11.25" customHeight="1"/>
    <row r="5948" s="121" customFormat="1" ht="11.25" customHeight="1"/>
    <row r="5949" s="121" customFormat="1" ht="11.25" customHeight="1"/>
    <row r="5950" s="121" customFormat="1" ht="11.25" customHeight="1"/>
    <row r="5951" s="121" customFormat="1" ht="11.25" customHeight="1"/>
    <row r="5952" s="121" customFormat="1" ht="11.25" customHeight="1"/>
    <row r="5953" s="121" customFormat="1" ht="11.25" customHeight="1"/>
    <row r="5954" s="121" customFormat="1" ht="11.25" customHeight="1"/>
    <row r="5955" s="121" customFormat="1" ht="11.25" customHeight="1"/>
    <row r="5956" s="121" customFormat="1" ht="11.25" customHeight="1"/>
    <row r="5957" s="121" customFormat="1" ht="11.25" customHeight="1"/>
    <row r="5958" s="121" customFormat="1" ht="11.25" customHeight="1"/>
    <row r="5959" s="121" customFormat="1" ht="11.25" customHeight="1"/>
    <row r="5960" s="121" customFormat="1" ht="11.25" customHeight="1"/>
    <row r="5961" s="121" customFormat="1" ht="11.25" customHeight="1"/>
    <row r="5962" s="121" customFormat="1" ht="11.25" customHeight="1"/>
    <row r="5963" s="121" customFormat="1" ht="11.25" customHeight="1"/>
    <row r="5964" s="121" customFormat="1" ht="11.25" customHeight="1"/>
    <row r="5965" s="121" customFormat="1" ht="11.25" customHeight="1"/>
    <row r="5966" s="121" customFormat="1" ht="11.25" customHeight="1"/>
    <row r="5967" s="121" customFormat="1" ht="11.25" customHeight="1"/>
    <row r="5968" s="121" customFormat="1" ht="11.25" customHeight="1"/>
    <row r="5969" s="121" customFormat="1" ht="11.25" customHeight="1"/>
    <row r="5970" s="121" customFormat="1" ht="11.25" customHeight="1"/>
    <row r="5971" s="121" customFormat="1" ht="11.25" customHeight="1"/>
    <row r="5972" s="121" customFormat="1" ht="11.25" customHeight="1"/>
    <row r="5973" s="121" customFormat="1" ht="11.25" customHeight="1"/>
    <row r="5974" s="121" customFormat="1" ht="11.25" customHeight="1"/>
    <row r="5975" s="121" customFormat="1" ht="11.25" customHeight="1"/>
    <row r="5976" s="121" customFormat="1" ht="11.25" customHeight="1"/>
    <row r="5977" s="121" customFormat="1" ht="11.25" customHeight="1"/>
    <row r="5978" s="121" customFormat="1" ht="11.25" customHeight="1"/>
    <row r="5979" s="121" customFormat="1" ht="11.25" customHeight="1"/>
    <row r="5980" s="121" customFormat="1" ht="11.25" customHeight="1"/>
    <row r="5981" s="121" customFormat="1" ht="11.25" customHeight="1"/>
    <row r="5982" s="121" customFormat="1" ht="11.25" customHeight="1"/>
    <row r="5983" s="121" customFormat="1" ht="11.25" customHeight="1"/>
    <row r="5984" s="121" customFormat="1" ht="11.25" customHeight="1"/>
    <row r="5985" s="121" customFormat="1" ht="11.25" customHeight="1"/>
    <row r="5986" s="121" customFormat="1" ht="11.25" customHeight="1"/>
    <row r="5987" s="121" customFormat="1" ht="11.25" customHeight="1"/>
    <row r="5988" s="121" customFormat="1" ht="11.25" customHeight="1"/>
    <row r="5989" s="121" customFormat="1" ht="11.25" customHeight="1"/>
    <row r="5990" s="121" customFormat="1" ht="11.25" customHeight="1"/>
    <row r="5991" s="121" customFormat="1" ht="11.25" customHeight="1"/>
    <row r="5992" s="121" customFormat="1" ht="11.25" customHeight="1"/>
    <row r="5993" s="121" customFormat="1" ht="11.25" customHeight="1"/>
    <row r="5994" s="121" customFormat="1" ht="11.25" customHeight="1"/>
    <row r="5995" s="121" customFormat="1" ht="11.25" customHeight="1"/>
    <row r="5996" s="121" customFormat="1" ht="11.25" customHeight="1"/>
    <row r="5997" s="121" customFormat="1" ht="11.25" customHeight="1"/>
    <row r="5998" s="121" customFormat="1" ht="11.25" customHeight="1"/>
    <row r="5999" s="121" customFormat="1" ht="11.25" customHeight="1"/>
    <row r="6000" s="121" customFormat="1" ht="11.25" customHeight="1"/>
    <row r="6001" s="121" customFormat="1" ht="11.25" customHeight="1"/>
    <row r="6002" s="121" customFormat="1" ht="11.25" customHeight="1"/>
    <row r="6003" s="121" customFormat="1" ht="11.25" customHeight="1"/>
    <row r="6004" s="121" customFormat="1" ht="11.25" customHeight="1"/>
    <row r="6005" s="121" customFormat="1" ht="11.25" customHeight="1"/>
    <row r="6006" s="121" customFormat="1" ht="11.25" customHeight="1"/>
    <row r="6007" s="121" customFormat="1" ht="11.25" customHeight="1"/>
    <row r="6008" s="121" customFormat="1" ht="11.25" customHeight="1"/>
    <row r="6009" s="121" customFormat="1" ht="11.25" customHeight="1"/>
    <row r="6010" s="121" customFormat="1" ht="11.25" customHeight="1"/>
    <row r="6011" s="121" customFormat="1" ht="11.25" customHeight="1"/>
    <row r="6012" s="121" customFormat="1" ht="11.25" customHeight="1"/>
    <row r="6013" s="121" customFormat="1" ht="11.25" customHeight="1"/>
    <row r="6014" s="121" customFormat="1" ht="11.25" customHeight="1"/>
    <row r="6015" s="121" customFormat="1" ht="11.25" customHeight="1"/>
    <row r="6016" s="121" customFormat="1" ht="11.25" customHeight="1"/>
    <row r="6017" s="121" customFormat="1" ht="11.25" customHeight="1"/>
    <row r="6018" s="121" customFormat="1" ht="11.25" customHeight="1"/>
    <row r="6019" s="121" customFormat="1" ht="11.25" customHeight="1"/>
    <row r="6020" s="121" customFormat="1" ht="11.25" customHeight="1"/>
    <row r="6021" s="121" customFormat="1" ht="11.25" customHeight="1"/>
    <row r="6022" s="121" customFormat="1" ht="11.25" customHeight="1"/>
    <row r="6023" s="121" customFormat="1" ht="11.25" customHeight="1"/>
    <row r="6024" s="121" customFormat="1" ht="11.25" customHeight="1"/>
    <row r="6025" s="121" customFormat="1" ht="11.25" customHeight="1"/>
    <row r="6026" s="121" customFormat="1" ht="11.25" customHeight="1"/>
    <row r="6027" s="121" customFormat="1" ht="11.25" customHeight="1"/>
    <row r="6028" s="121" customFormat="1" ht="11.25" customHeight="1"/>
    <row r="6029" s="121" customFormat="1" ht="11.25" customHeight="1"/>
    <row r="6030" s="121" customFormat="1" ht="11.25" customHeight="1"/>
    <row r="6031" s="121" customFormat="1" ht="11.25" customHeight="1"/>
    <row r="6032" s="121" customFormat="1" ht="11.25" customHeight="1"/>
    <row r="6033" s="121" customFormat="1" ht="11.25" customHeight="1"/>
    <row r="6034" s="121" customFormat="1" ht="11.25" customHeight="1"/>
    <row r="6035" s="121" customFormat="1" ht="11.25" customHeight="1"/>
    <row r="6036" s="121" customFormat="1" ht="11.25" customHeight="1"/>
    <row r="6037" s="121" customFormat="1" ht="11.25" customHeight="1"/>
    <row r="6038" s="121" customFormat="1" ht="11.25" customHeight="1"/>
    <row r="6039" s="121" customFormat="1" ht="11.25" customHeight="1"/>
    <row r="6040" s="121" customFormat="1" ht="11.25" customHeight="1"/>
    <row r="6041" s="121" customFormat="1" ht="11.25" customHeight="1"/>
    <row r="6042" s="121" customFormat="1" ht="11.25" customHeight="1"/>
    <row r="6043" s="121" customFormat="1" ht="11.25" customHeight="1"/>
    <row r="6044" s="121" customFormat="1" ht="11.25" customHeight="1"/>
    <row r="6045" s="121" customFormat="1" ht="11.25" customHeight="1"/>
    <row r="6046" s="121" customFormat="1" ht="11.25" customHeight="1"/>
    <row r="6047" s="121" customFormat="1" ht="11.25" customHeight="1"/>
    <row r="6048" s="121" customFormat="1" ht="11.25" customHeight="1"/>
    <row r="6049" s="121" customFormat="1" ht="11.25" customHeight="1"/>
    <row r="6050" s="121" customFormat="1" ht="11.25" customHeight="1"/>
    <row r="6051" s="121" customFormat="1" ht="11.25" customHeight="1"/>
    <row r="6052" s="121" customFormat="1" ht="11.25" customHeight="1"/>
    <row r="6053" s="121" customFormat="1" ht="11.25" customHeight="1"/>
    <row r="6054" s="121" customFormat="1" ht="11.25" customHeight="1"/>
    <row r="6055" s="121" customFormat="1" ht="11.25" customHeight="1"/>
    <row r="6056" s="121" customFormat="1" ht="11.25" customHeight="1"/>
    <row r="6057" s="121" customFormat="1" ht="11.25" customHeight="1"/>
    <row r="6058" s="121" customFormat="1" ht="11.25" customHeight="1"/>
    <row r="6059" s="121" customFormat="1" ht="11.25" customHeight="1"/>
    <row r="6060" s="121" customFormat="1" ht="11.25" customHeight="1"/>
    <row r="6061" s="121" customFormat="1" ht="11.25" customHeight="1"/>
    <row r="6062" s="121" customFormat="1" ht="11.25" customHeight="1"/>
    <row r="6063" s="121" customFormat="1" ht="11.25" customHeight="1"/>
    <row r="6064" s="121" customFormat="1" ht="11.25" customHeight="1"/>
    <row r="6065" s="121" customFormat="1" ht="11.25" customHeight="1"/>
    <row r="6066" s="121" customFormat="1" ht="11.25" customHeight="1"/>
    <row r="6067" s="121" customFormat="1" ht="11.25" customHeight="1"/>
    <row r="6068" s="121" customFormat="1" ht="11.25" customHeight="1"/>
    <row r="6069" s="121" customFormat="1" ht="11.25" customHeight="1"/>
    <row r="6070" s="121" customFormat="1" ht="11.25" customHeight="1"/>
    <row r="6071" s="121" customFormat="1" ht="11.25" customHeight="1"/>
    <row r="6072" s="121" customFormat="1" ht="11.25" customHeight="1"/>
    <row r="6073" s="121" customFormat="1" ht="11.25" customHeight="1"/>
    <row r="6074" s="121" customFormat="1" ht="11.25" customHeight="1"/>
    <row r="6075" s="121" customFormat="1" ht="11.25" customHeight="1"/>
    <row r="6076" s="121" customFormat="1" ht="11.25" customHeight="1"/>
    <row r="6077" s="121" customFormat="1" ht="11.25" customHeight="1"/>
    <row r="6078" s="121" customFormat="1" ht="11.25" customHeight="1"/>
    <row r="6079" s="121" customFormat="1" ht="11.25" customHeight="1"/>
    <row r="6080" s="121" customFormat="1" ht="11.25" customHeight="1"/>
    <row r="6081" s="121" customFormat="1" ht="11.25" customHeight="1"/>
    <row r="6082" s="121" customFormat="1" ht="11.25" customHeight="1"/>
    <row r="6083" s="121" customFormat="1" ht="11.25" customHeight="1"/>
    <row r="6084" s="121" customFormat="1" ht="11.25" customHeight="1"/>
    <row r="6085" s="121" customFormat="1" ht="11.25" customHeight="1"/>
    <row r="6086" s="121" customFormat="1" ht="11.25" customHeight="1"/>
    <row r="6087" s="121" customFormat="1" ht="11.25" customHeight="1"/>
    <row r="6088" s="121" customFormat="1" ht="11.25" customHeight="1"/>
    <row r="6089" s="121" customFormat="1" ht="11.25" customHeight="1"/>
    <row r="6090" s="121" customFormat="1" ht="11.25" customHeight="1"/>
    <row r="6091" s="121" customFormat="1" ht="11.25" customHeight="1"/>
    <row r="6092" s="121" customFormat="1" ht="11.25" customHeight="1"/>
    <row r="6093" s="121" customFormat="1" ht="11.25" customHeight="1"/>
    <row r="6094" s="121" customFormat="1" ht="11.25" customHeight="1"/>
    <row r="6095" s="121" customFormat="1" ht="11.25" customHeight="1"/>
    <row r="6096" s="121" customFormat="1" ht="11.25" customHeight="1"/>
    <row r="6097" s="121" customFormat="1" ht="11.25" customHeight="1"/>
    <row r="6098" s="121" customFormat="1" ht="11.25" customHeight="1"/>
    <row r="6099" s="121" customFormat="1" ht="11.25" customHeight="1"/>
    <row r="6100" s="121" customFormat="1" ht="11.25" customHeight="1"/>
    <row r="6101" s="121" customFormat="1" ht="11.25" customHeight="1"/>
    <row r="6102" s="121" customFormat="1" ht="11.25" customHeight="1"/>
    <row r="6103" s="121" customFormat="1" ht="11.25" customHeight="1"/>
    <row r="6104" s="121" customFormat="1" ht="11.25" customHeight="1"/>
    <row r="6105" s="121" customFormat="1" ht="11.25" customHeight="1"/>
    <row r="6106" s="121" customFormat="1" ht="11.25" customHeight="1"/>
    <row r="6107" s="121" customFormat="1" ht="11.25" customHeight="1"/>
    <row r="6108" s="121" customFormat="1" ht="11.25" customHeight="1"/>
    <row r="6109" s="121" customFormat="1" ht="11.25" customHeight="1"/>
    <row r="6110" s="121" customFormat="1" ht="11.25" customHeight="1"/>
    <row r="6111" s="121" customFormat="1" ht="11.25" customHeight="1"/>
    <row r="6112" s="121" customFormat="1" ht="11.25" customHeight="1"/>
    <row r="6113" s="121" customFormat="1" ht="11.25" customHeight="1"/>
    <row r="6114" s="121" customFormat="1" ht="11.25" customHeight="1"/>
    <row r="6115" s="121" customFormat="1" ht="11.25" customHeight="1"/>
    <row r="6116" s="121" customFormat="1" ht="11.25" customHeight="1"/>
    <row r="6117" s="121" customFormat="1" ht="11.25" customHeight="1"/>
    <row r="6118" s="121" customFormat="1" ht="11.25" customHeight="1"/>
    <row r="6119" s="121" customFormat="1" ht="11.25" customHeight="1"/>
    <row r="6120" s="121" customFormat="1" ht="11.25" customHeight="1"/>
    <row r="6121" s="121" customFormat="1" ht="11.25" customHeight="1"/>
    <row r="6122" s="121" customFormat="1" ht="11.25" customHeight="1"/>
    <row r="6123" s="121" customFormat="1" ht="11.25" customHeight="1"/>
    <row r="6124" s="121" customFormat="1" ht="11.25" customHeight="1"/>
    <row r="6125" s="121" customFormat="1" ht="11.25" customHeight="1"/>
    <row r="6126" s="121" customFormat="1" ht="11.25" customHeight="1"/>
    <row r="6127" s="121" customFormat="1" ht="11.25" customHeight="1"/>
    <row r="6128" s="121" customFormat="1" ht="11.25" customHeight="1"/>
    <row r="6129" s="121" customFormat="1" ht="11.25" customHeight="1"/>
    <row r="6130" s="121" customFormat="1" ht="11.25" customHeight="1"/>
    <row r="6131" s="121" customFormat="1" ht="11.25" customHeight="1"/>
    <row r="6132" s="121" customFormat="1" ht="11.25" customHeight="1"/>
    <row r="6133" s="121" customFormat="1" ht="11.25" customHeight="1"/>
    <row r="6134" s="121" customFormat="1" ht="11.25" customHeight="1"/>
    <row r="6135" s="121" customFormat="1" ht="11.25" customHeight="1"/>
    <row r="6136" s="121" customFormat="1" ht="11.25" customHeight="1"/>
    <row r="6137" s="121" customFormat="1" ht="11.25" customHeight="1"/>
    <row r="6138" s="121" customFormat="1" ht="11.25" customHeight="1"/>
    <row r="6139" s="121" customFormat="1" ht="11.25" customHeight="1"/>
    <row r="6140" s="121" customFormat="1" ht="11.25" customHeight="1"/>
    <row r="6141" s="121" customFormat="1" ht="11.25" customHeight="1"/>
    <row r="6142" s="121" customFormat="1" ht="11.25" customHeight="1"/>
    <row r="6143" s="121" customFormat="1" ht="11.25" customHeight="1"/>
    <row r="6144" s="121" customFormat="1" ht="11.25" customHeight="1"/>
    <row r="6145" s="121" customFormat="1" ht="11.25" customHeight="1"/>
    <row r="6146" s="121" customFormat="1" ht="11.25" customHeight="1"/>
    <row r="6147" s="121" customFormat="1" ht="11.25" customHeight="1"/>
    <row r="6148" s="121" customFormat="1" ht="11.25" customHeight="1"/>
    <row r="6149" s="121" customFormat="1" ht="11.25" customHeight="1"/>
    <row r="6150" s="121" customFormat="1" ht="11.25" customHeight="1"/>
    <row r="6151" s="121" customFormat="1" ht="11.25" customHeight="1"/>
    <row r="6152" s="121" customFormat="1" ht="11.25" customHeight="1"/>
    <row r="6153" s="121" customFormat="1" ht="11.25" customHeight="1"/>
    <row r="6154" s="121" customFormat="1" ht="11.25" customHeight="1"/>
    <row r="6155" s="121" customFormat="1" ht="11.25" customHeight="1"/>
    <row r="6156" s="121" customFormat="1" ht="11.25" customHeight="1"/>
    <row r="6157" s="121" customFormat="1" ht="11.25" customHeight="1"/>
    <row r="6158" s="121" customFormat="1" ht="11.25" customHeight="1"/>
    <row r="6159" s="121" customFormat="1" ht="11.25" customHeight="1"/>
    <row r="6160" s="121" customFormat="1" ht="11.25" customHeight="1"/>
    <row r="6161" s="121" customFormat="1" ht="11.25" customHeight="1"/>
    <row r="6162" s="121" customFormat="1" ht="11.25" customHeight="1"/>
    <row r="6163" s="121" customFormat="1" ht="11.25" customHeight="1"/>
    <row r="6164" s="121" customFormat="1" ht="11.25" customHeight="1"/>
    <row r="6165" s="121" customFormat="1" ht="11.25" customHeight="1"/>
    <row r="6166" s="121" customFormat="1" ht="11.25" customHeight="1"/>
    <row r="6167" s="121" customFormat="1" ht="11.25" customHeight="1"/>
    <row r="6168" s="121" customFormat="1" ht="11.25" customHeight="1"/>
    <row r="6169" s="121" customFormat="1" ht="11.25" customHeight="1"/>
    <row r="6170" s="121" customFormat="1" ht="11.25" customHeight="1"/>
    <row r="6171" s="121" customFormat="1" ht="11.25" customHeight="1"/>
    <row r="6172" s="121" customFormat="1" ht="11.25" customHeight="1"/>
    <row r="6173" s="121" customFormat="1" ht="11.25" customHeight="1"/>
    <row r="6174" s="121" customFormat="1" ht="11.25" customHeight="1"/>
    <row r="6175" s="121" customFormat="1" ht="11.25" customHeight="1"/>
    <row r="6176" s="121" customFormat="1" ht="11.25" customHeight="1"/>
    <row r="6177" s="121" customFormat="1" ht="11.25" customHeight="1"/>
    <row r="6178" s="121" customFormat="1" ht="11.25" customHeight="1"/>
    <row r="6179" s="121" customFormat="1" ht="11.25" customHeight="1"/>
    <row r="6180" s="121" customFormat="1" ht="11.25" customHeight="1"/>
    <row r="6181" s="121" customFormat="1" ht="11.25" customHeight="1"/>
    <row r="6182" s="121" customFormat="1" ht="11.25" customHeight="1"/>
    <row r="6183" s="121" customFormat="1" ht="11.25" customHeight="1"/>
    <row r="6184" s="121" customFormat="1" ht="11.25" customHeight="1"/>
    <row r="6185" s="121" customFormat="1" ht="11.25" customHeight="1"/>
    <row r="6186" s="121" customFormat="1" ht="11.25" customHeight="1"/>
    <row r="6187" s="121" customFormat="1" ht="11.25" customHeight="1"/>
    <row r="6188" s="121" customFormat="1" ht="11.25" customHeight="1"/>
    <row r="6189" s="121" customFormat="1" ht="11.25" customHeight="1"/>
    <row r="6190" s="121" customFormat="1" ht="11.25" customHeight="1"/>
    <row r="6191" s="121" customFormat="1" ht="11.25" customHeight="1"/>
    <row r="6192" s="121" customFormat="1" ht="11.25" customHeight="1"/>
    <row r="6193" s="121" customFormat="1" ht="11.25" customHeight="1"/>
    <row r="6194" s="121" customFormat="1" ht="11.25" customHeight="1"/>
    <row r="6195" s="121" customFormat="1" ht="11.25" customHeight="1"/>
    <row r="6196" s="121" customFormat="1" ht="11.25" customHeight="1"/>
    <row r="6197" s="121" customFormat="1" ht="11.25" customHeight="1"/>
    <row r="6198" s="121" customFormat="1" ht="11.25" customHeight="1"/>
    <row r="6199" s="121" customFormat="1" ht="11.25" customHeight="1"/>
    <row r="6200" s="121" customFormat="1" ht="11.25" customHeight="1"/>
    <row r="6201" s="121" customFormat="1" ht="11.25" customHeight="1"/>
    <row r="6202" s="121" customFormat="1" ht="11.25" customHeight="1"/>
    <row r="6203" s="121" customFormat="1" ht="11.25" customHeight="1"/>
    <row r="6204" s="121" customFormat="1" ht="11.25" customHeight="1"/>
    <row r="6205" s="121" customFormat="1" ht="11.25" customHeight="1"/>
    <row r="6206" s="121" customFormat="1" ht="11.25" customHeight="1"/>
    <row r="6207" s="121" customFormat="1" ht="11.25" customHeight="1"/>
    <row r="6208" s="121" customFormat="1" ht="11.25" customHeight="1"/>
    <row r="6209" s="121" customFormat="1" ht="11.25" customHeight="1"/>
    <row r="6210" s="121" customFormat="1" ht="11.25" customHeight="1"/>
    <row r="6211" s="121" customFormat="1" ht="11.25" customHeight="1"/>
    <row r="6212" s="121" customFormat="1" ht="11.25" customHeight="1"/>
    <row r="6213" s="121" customFormat="1" ht="11.25" customHeight="1"/>
    <row r="6214" s="121" customFormat="1" ht="11.25" customHeight="1"/>
    <row r="6215" s="121" customFormat="1" ht="11.25" customHeight="1"/>
    <row r="6216" s="121" customFormat="1" ht="11.25" customHeight="1"/>
    <row r="6217" s="121" customFormat="1" ht="11.25" customHeight="1"/>
    <row r="6218" s="121" customFormat="1" ht="11.25" customHeight="1"/>
    <row r="6219" s="121" customFormat="1" ht="11.25" customHeight="1"/>
    <row r="6220" s="121" customFormat="1" ht="11.25" customHeight="1"/>
    <row r="6221" s="121" customFormat="1" ht="11.25" customHeight="1"/>
    <row r="6222" s="121" customFormat="1" ht="11.25" customHeight="1"/>
    <row r="6223" s="121" customFormat="1" ht="11.25" customHeight="1"/>
    <row r="6224" s="121" customFormat="1" ht="11.25" customHeight="1"/>
    <row r="6225" s="121" customFormat="1" ht="11.25" customHeight="1"/>
    <row r="6226" s="121" customFormat="1" ht="11.25" customHeight="1"/>
    <row r="6227" s="121" customFormat="1" ht="11.25" customHeight="1"/>
    <row r="6228" s="121" customFormat="1" ht="11.25" customHeight="1"/>
    <row r="6229" s="121" customFormat="1" ht="11.25" customHeight="1"/>
    <row r="6230" s="121" customFormat="1" ht="11.25" customHeight="1"/>
    <row r="6231" s="121" customFormat="1" ht="11.25" customHeight="1"/>
    <row r="6232" s="121" customFormat="1" ht="11.25" customHeight="1"/>
    <row r="6233" s="121" customFormat="1" ht="11.25" customHeight="1"/>
    <row r="6234" s="121" customFormat="1" ht="11.25" customHeight="1"/>
    <row r="6235" s="121" customFormat="1" ht="11.25" customHeight="1"/>
    <row r="6236" s="121" customFormat="1" ht="11.25" customHeight="1"/>
    <row r="6237" s="121" customFormat="1" ht="11.25" customHeight="1"/>
    <row r="6238" s="121" customFormat="1" ht="11.25" customHeight="1"/>
    <row r="6239" s="121" customFormat="1" ht="11.25" customHeight="1"/>
    <row r="6240" s="121" customFormat="1" ht="11.25" customHeight="1"/>
    <row r="6241" spans="1:13" s="121" customFormat="1" ht="11.25" customHeight="1"/>
    <row r="6242" spans="1:13" s="121" customFormat="1" ht="11.25" customHeight="1"/>
    <row r="6243" spans="1:13" s="121" customFormat="1" ht="11.25" customHeight="1"/>
    <row r="6244" spans="1:13" s="121" customFormat="1" ht="11.25" customHeight="1"/>
    <row r="6245" spans="1:13" s="121" customFormat="1" ht="11.25" customHeight="1"/>
    <row r="6246" spans="1:13" s="121" customFormat="1" ht="11.25" customHeight="1"/>
    <row r="6247" spans="1:13" s="121" customFormat="1" ht="11.25" customHeight="1"/>
    <row r="6248" spans="1:13" s="121" customFormat="1" ht="11.25" customHeight="1"/>
    <row r="6249" spans="1:13" ht="11.25" customHeight="1">
      <c r="A6249" s="121"/>
      <c r="B6249" s="121"/>
      <c r="C6249" s="121"/>
      <c r="D6249" s="121"/>
      <c r="E6249" s="121"/>
      <c r="F6249" s="121"/>
      <c r="G6249" s="121"/>
      <c r="H6249" s="121"/>
      <c r="I6249" s="121"/>
      <c r="J6249" s="121"/>
      <c r="K6249" s="121"/>
      <c r="L6249" s="121"/>
      <c r="M6249" s="121"/>
    </row>
    <row r="6250" spans="1:13" ht="11.25" customHeight="1">
      <c r="A6250" s="121"/>
      <c r="B6250" s="121"/>
      <c r="C6250" s="121"/>
      <c r="D6250" s="121"/>
      <c r="E6250" s="121"/>
      <c r="F6250" s="121"/>
      <c r="G6250" s="121"/>
      <c r="H6250" s="121"/>
      <c r="I6250" s="121"/>
      <c r="J6250" s="121"/>
      <c r="K6250" s="121"/>
      <c r="L6250" s="121"/>
      <c r="M6250" s="121"/>
    </row>
    <row r="6251" spans="1:13" ht="11.25" customHeight="1">
      <c r="A6251" s="121"/>
      <c r="B6251" s="121"/>
      <c r="C6251" s="121"/>
      <c r="D6251" s="121"/>
      <c r="E6251" s="121"/>
      <c r="F6251" s="121"/>
      <c r="G6251" s="121"/>
      <c r="H6251" s="121"/>
      <c r="I6251" s="121"/>
      <c r="J6251" s="121"/>
      <c r="K6251" s="121"/>
      <c r="L6251" s="121"/>
      <c r="M6251" s="121"/>
    </row>
    <row r="6252" spans="1:13" ht="11.25" customHeight="1">
      <c r="A6252" s="121"/>
      <c r="B6252" s="121"/>
      <c r="C6252" s="121"/>
      <c r="D6252" s="121"/>
      <c r="E6252" s="121"/>
      <c r="F6252" s="121"/>
      <c r="G6252" s="121"/>
      <c r="H6252" s="121"/>
      <c r="I6252" s="121"/>
      <c r="J6252" s="121"/>
      <c r="K6252" s="121"/>
      <c r="L6252" s="121"/>
      <c r="M6252" s="121"/>
    </row>
    <row r="6253" spans="1:13" ht="11.25" customHeight="1">
      <c r="A6253" s="121"/>
      <c r="B6253" s="121"/>
      <c r="C6253" s="121"/>
      <c r="D6253" s="121"/>
      <c r="E6253" s="121"/>
      <c r="F6253" s="121"/>
      <c r="G6253" s="121"/>
      <c r="H6253" s="121"/>
      <c r="I6253" s="121"/>
      <c r="J6253" s="121"/>
      <c r="K6253" s="121"/>
      <c r="L6253" s="121"/>
      <c r="M6253" s="121"/>
    </row>
    <row r="6254" spans="1:13" ht="11.25" customHeight="1">
      <c r="A6254" s="121"/>
      <c r="B6254" s="121"/>
      <c r="C6254" s="121"/>
      <c r="D6254" s="121"/>
      <c r="E6254" s="121"/>
      <c r="F6254" s="121"/>
      <c r="G6254" s="121"/>
      <c r="H6254" s="121"/>
      <c r="I6254" s="121"/>
      <c r="J6254" s="121"/>
      <c r="K6254" s="121"/>
      <c r="L6254" s="121"/>
      <c r="M6254" s="121"/>
    </row>
    <row r="6255" spans="1:13" ht="11.25" customHeight="1">
      <c r="A6255" s="121"/>
      <c r="B6255" s="121"/>
      <c r="C6255" s="121"/>
      <c r="D6255" s="121"/>
      <c r="E6255" s="121"/>
      <c r="F6255" s="121"/>
      <c r="G6255" s="121"/>
      <c r="H6255" s="121"/>
      <c r="I6255" s="121"/>
      <c r="J6255" s="121"/>
      <c r="K6255" s="121"/>
      <c r="L6255" s="121"/>
      <c r="M6255" s="121"/>
    </row>
    <row r="6256" spans="1:13" ht="11.25" customHeight="1">
      <c r="A6256" s="121"/>
      <c r="B6256" s="121"/>
      <c r="C6256" s="121"/>
      <c r="D6256" s="121"/>
      <c r="E6256" s="121"/>
      <c r="F6256" s="121"/>
      <c r="G6256" s="121"/>
      <c r="H6256" s="121"/>
      <c r="I6256" s="121"/>
      <c r="J6256" s="121"/>
      <c r="K6256" s="121"/>
      <c r="L6256" s="121"/>
      <c r="M6256" s="121"/>
    </row>
    <row r="6257" spans="1:13" ht="11.25" customHeight="1">
      <c r="A6257" s="121"/>
      <c r="B6257" s="121"/>
      <c r="C6257" s="121"/>
      <c r="D6257" s="121"/>
      <c r="E6257" s="121"/>
      <c r="F6257" s="121"/>
      <c r="G6257" s="121"/>
      <c r="H6257" s="121"/>
      <c r="I6257" s="121"/>
      <c r="J6257" s="121"/>
      <c r="K6257" s="121"/>
      <c r="L6257" s="121"/>
      <c r="M6257" s="121"/>
    </row>
    <row r="6258" spans="1:13" ht="11.25" customHeight="1">
      <c r="A6258" s="121"/>
      <c r="B6258" s="121"/>
      <c r="C6258" s="121"/>
      <c r="D6258" s="121"/>
      <c r="E6258" s="121"/>
      <c r="F6258" s="121"/>
      <c r="G6258" s="121"/>
      <c r="H6258" s="121"/>
      <c r="I6258" s="121"/>
      <c r="J6258" s="121"/>
      <c r="K6258" s="121"/>
      <c r="L6258" s="121"/>
      <c r="M6258" s="121"/>
    </row>
    <row r="6259" spans="1:13" ht="11.25" customHeight="1">
      <c r="A6259" s="121"/>
      <c r="B6259" s="121"/>
      <c r="C6259" s="121"/>
      <c r="D6259" s="121"/>
      <c r="E6259" s="121"/>
      <c r="F6259" s="121"/>
      <c r="G6259" s="121"/>
      <c r="H6259" s="121"/>
      <c r="I6259" s="121"/>
      <c r="J6259" s="121"/>
      <c r="K6259" s="121"/>
      <c r="L6259" s="121"/>
      <c r="M6259" s="121"/>
    </row>
    <row r="6260" spans="1:13" ht="11.25" customHeight="1">
      <c r="A6260" s="121"/>
      <c r="B6260" s="121"/>
      <c r="C6260" s="121"/>
      <c r="D6260" s="121"/>
      <c r="E6260" s="121"/>
      <c r="F6260" s="121"/>
      <c r="G6260" s="121"/>
      <c r="H6260" s="121"/>
      <c r="I6260" s="121"/>
      <c r="J6260" s="121"/>
      <c r="K6260" s="121"/>
      <c r="L6260" s="121"/>
      <c r="M6260" s="121"/>
    </row>
    <row r="6261" spans="1:13" ht="11.25" customHeight="1">
      <c r="A6261" s="121"/>
      <c r="B6261" s="121"/>
      <c r="C6261" s="121"/>
      <c r="D6261" s="121"/>
      <c r="E6261" s="121"/>
      <c r="F6261" s="121"/>
      <c r="G6261" s="121"/>
      <c r="H6261" s="121"/>
      <c r="I6261" s="121"/>
      <c r="J6261" s="121"/>
      <c r="K6261" s="121"/>
      <c r="L6261" s="121"/>
      <c r="M6261" s="121"/>
    </row>
    <row r="6262" spans="1:13" ht="11.25" customHeight="1">
      <c r="A6262" s="121"/>
      <c r="B6262" s="121"/>
      <c r="C6262" s="121"/>
      <c r="D6262" s="121"/>
      <c r="E6262" s="121"/>
      <c r="F6262" s="121"/>
      <c r="G6262" s="121"/>
      <c r="H6262" s="121"/>
      <c r="I6262" s="121"/>
      <c r="J6262" s="121"/>
      <c r="K6262" s="121"/>
      <c r="L6262" s="121"/>
      <c r="M6262" s="121"/>
    </row>
    <row r="6263" spans="1:13" ht="11.25" customHeight="1">
      <c r="A6263" s="121"/>
      <c r="B6263" s="121"/>
      <c r="C6263" s="121"/>
      <c r="D6263" s="121"/>
      <c r="E6263" s="121"/>
      <c r="F6263" s="121"/>
      <c r="G6263" s="121"/>
      <c r="H6263" s="121"/>
      <c r="I6263" s="121"/>
      <c r="J6263" s="121"/>
      <c r="K6263" s="121"/>
      <c r="L6263" s="121"/>
      <c r="M6263" s="121"/>
    </row>
    <row r="6264" spans="1:13" ht="11.25" customHeight="1">
      <c r="A6264" s="121"/>
      <c r="B6264" s="121"/>
      <c r="C6264" s="121"/>
      <c r="D6264" s="121"/>
      <c r="E6264" s="121"/>
      <c r="F6264" s="121"/>
      <c r="G6264" s="121"/>
      <c r="H6264" s="121"/>
      <c r="I6264" s="121"/>
      <c r="J6264" s="121"/>
      <c r="K6264" s="121"/>
      <c r="L6264" s="121"/>
      <c r="M6264" s="121"/>
    </row>
    <row r="6265" spans="1:13" ht="11.25" customHeight="1">
      <c r="A6265" s="121"/>
      <c r="B6265" s="121"/>
      <c r="C6265" s="121"/>
      <c r="D6265" s="121"/>
      <c r="E6265" s="121"/>
      <c r="F6265" s="121"/>
      <c r="G6265" s="121"/>
      <c r="H6265" s="121"/>
      <c r="I6265" s="121"/>
      <c r="J6265" s="121"/>
      <c r="K6265" s="121"/>
      <c r="L6265" s="121"/>
      <c r="M6265" s="121"/>
    </row>
    <row r="6266" spans="1:13" ht="11.25" customHeight="1">
      <c r="A6266" s="121"/>
      <c r="B6266" s="121"/>
      <c r="C6266" s="121"/>
      <c r="D6266" s="121"/>
      <c r="E6266" s="121"/>
      <c r="F6266" s="121"/>
      <c r="G6266" s="121"/>
      <c r="H6266" s="121"/>
      <c r="I6266" s="121"/>
      <c r="J6266" s="121"/>
      <c r="K6266" s="121"/>
      <c r="L6266" s="121"/>
      <c r="M6266" s="121"/>
    </row>
    <row r="6267" spans="1:13" ht="11.25" customHeight="1">
      <c r="A6267" s="121"/>
      <c r="B6267" s="121"/>
      <c r="C6267" s="121"/>
      <c r="D6267" s="121"/>
      <c r="E6267" s="121"/>
      <c r="F6267" s="121"/>
      <c r="G6267" s="121"/>
      <c r="H6267" s="121"/>
      <c r="I6267" s="121"/>
      <c r="J6267" s="121"/>
      <c r="K6267" s="121"/>
      <c r="L6267" s="121"/>
      <c r="M6267" s="121"/>
    </row>
    <row r="6268" spans="1:13" ht="11.25" customHeight="1">
      <c r="A6268" s="121"/>
      <c r="B6268" s="121"/>
      <c r="C6268" s="121"/>
      <c r="D6268" s="121"/>
      <c r="E6268" s="121"/>
      <c r="F6268" s="121"/>
      <c r="G6268" s="121"/>
      <c r="H6268" s="121"/>
      <c r="I6268" s="121"/>
      <c r="J6268" s="121"/>
      <c r="K6268" s="121"/>
      <c r="L6268" s="121"/>
      <c r="M6268" s="121"/>
    </row>
    <row r="6269" spans="1:13" ht="11.25" customHeight="1">
      <c r="A6269" s="121"/>
      <c r="B6269" s="121"/>
      <c r="C6269" s="121"/>
      <c r="D6269" s="121"/>
      <c r="E6269" s="121"/>
      <c r="F6269" s="121"/>
      <c r="G6269" s="121"/>
      <c r="H6269" s="121"/>
      <c r="I6269" s="121"/>
      <c r="J6269" s="121"/>
      <c r="K6269" s="121"/>
      <c r="L6269" s="121"/>
      <c r="M6269" s="121"/>
    </row>
    <row r="6270" spans="1:13" ht="11.25" customHeight="1">
      <c r="A6270" s="121"/>
      <c r="B6270" s="121"/>
      <c r="C6270" s="121"/>
      <c r="D6270" s="121"/>
      <c r="E6270" s="121"/>
      <c r="F6270" s="121"/>
      <c r="G6270" s="121"/>
      <c r="H6270" s="121"/>
      <c r="I6270" s="121"/>
      <c r="J6270" s="121"/>
      <c r="K6270" s="121"/>
      <c r="L6270" s="121"/>
      <c r="M6270" s="121"/>
    </row>
    <row r="6271" spans="1:13" ht="11.25" customHeight="1">
      <c r="A6271" s="121"/>
      <c r="B6271" s="121"/>
      <c r="C6271" s="121"/>
      <c r="D6271" s="121"/>
      <c r="E6271" s="121"/>
      <c r="F6271" s="121"/>
      <c r="G6271" s="121"/>
      <c r="H6271" s="121"/>
      <c r="I6271" s="121"/>
      <c r="J6271" s="121"/>
      <c r="K6271" s="121"/>
      <c r="L6271" s="121"/>
      <c r="M6271" s="121"/>
    </row>
    <row r="6272" spans="1:13" ht="11.25" customHeight="1">
      <c r="A6272" s="121"/>
      <c r="B6272" s="121"/>
      <c r="C6272" s="121"/>
      <c r="D6272" s="121"/>
      <c r="E6272" s="121"/>
      <c r="F6272" s="121"/>
      <c r="G6272" s="121"/>
      <c r="H6272" s="121"/>
      <c r="I6272" s="121"/>
      <c r="J6272" s="121"/>
      <c r="K6272" s="121"/>
      <c r="L6272" s="121"/>
      <c r="M6272" s="121"/>
    </row>
    <row r="6273" spans="1:13" ht="11.25" customHeight="1">
      <c r="A6273" s="121"/>
      <c r="B6273" s="121"/>
      <c r="C6273" s="121"/>
      <c r="D6273" s="121"/>
      <c r="E6273" s="121"/>
      <c r="F6273" s="121"/>
      <c r="G6273" s="121"/>
      <c r="H6273" s="121"/>
      <c r="I6273" s="121"/>
      <c r="J6273" s="121"/>
      <c r="K6273" s="121"/>
      <c r="L6273" s="121"/>
      <c r="M6273" s="121"/>
    </row>
    <row r="6274" spans="1:13" ht="11.25" customHeight="1">
      <c r="A6274" s="121"/>
      <c r="B6274" s="121"/>
      <c r="C6274" s="121"/>
      <c r="D6274" s="121"/>
      <c r="E6274" s="121"/>
      <c r="F6274" s="121"/>
      <c r="G6274" s="121"/>
      <c r="H6274" s="121"/>
      <c r="I6274" s="121"/>
      <c r="J6274" s="121"/>
      <c r="K6274" s="121"/>
      <c r="L6274" s="121"/>
      <c r="M6274" s="121"/>
    </row>
    <row r="6275" spans="1:13" ht="11.25" customHeight="1">
      <c r="A6275" s="121"/>
      <c r="B6275" s="121"/>
      <c r="C6275" s="121"/>
      <c r="D6275" s="121"/>
      <c r="E6275" s="121"/>
      <c r="F6275" s="121"/>
      <c r="G6275" s="121"/>
      <c r="H6275" s="121"/>
      <c r="I6275" s="121"/>
      <c r="J6275" s="121"/>
      <c r="K6275" s="121"/>
      <c r="L6275" s="121"/>
      <c r="M6275" s="121"/>
    </row>
    <row r="6276" spans="1:13" ht="11.25" customHeight="1">
      <c r="A6276" s="121"/>
      <c r="B6276" s="121"/>
      <c r="C6276" s="121"/>
      <c r="D6276" s="121"/>
      <c r="E6276" s="121"/>
      <c r="F6276" s="121"/>
      <c r="G6276" s="121"/>
      <c r="H6276" s="121"/>
      <c r="I6276" s="121"/>
      <c r="J6276" s="121"/>
      <c r="K6276" s="121"/>
      <c r="L6276" s="121"/>
      <c r="M6276" s="121"/>
    </row>
    <row r="6277" spans="1:13" ht="11.25" customHeight="1">
      <c r="A6277" s="121"/>
      <c r="B6277" s="121"/>
      <c r="C6277" s="121"/>
      <c r="D6277" s="121"/>
      <c r="E6277" s="121"/>
      <c r="F6277" s="121"/>
      <c r="G6277" s="121"/>
      <c r="H6277" s="121"/>
      <c r="I6277" s="121"/>
      <c r="J6277" s="121"/>
      <c r="K6277" s="121"/>
      <c r="L6277" s="121"/>
      <c r="M6277" s="121"/>
    </row>
    <row r="6278" spans="1:13" ht="11.25" customHeight="1">
      <c r="A6278" s="121"/>
      <c r="B6278" s="121"/>
      <c r="C6278" s="121"/>
      <c r="D6278" s="121"/>
      <c r="E6278" s="121"/>
      <c r="F6278" s="121"/>
      <c r="G6278" s="121"/>
      <c r="H6278" s="121"/>
      <c r="I6278" s="121"/>
      <c r="J6278" s="121"/>
      <c r="K6278" s="121"/>
      <c r="L6278" s="121"/>
      <c r="M6278" s="121"/>
    </row>
    <row r="6279" spans="1:13" ht="11.25" customHeight="1">
      <c r="A6279" s="121"/>
      <c r="B6279" s="121"/>
      <c r="C6279" s="121"/>
      <c r="D6279" s="121"/>
      <c r="E6279" s="121"/>
      <c r="F6279" s="121"/>
      <c r="G6279" s="121"/>
      <c r="H6279" s="121"/>
      <c r="I6279" s="121"/>
      <c r="J6279" s="121"/>
      <c r="K6279" s="121"/>
      <c r="L6279" s="121"/>
      <c r="M6279" s="121"/>
    </row>
    <row r="6280" spans="1:13" ht="11.25" customHeight="1">
      <c r="A6280" s="121"/>
      <c r="B6280" s="121"/>
      <c r="C6280" s="121"/>
      <c r="D6280" s="121"/>
      <c r="E6280" s="121"/>
      <c r="F6280" s="121"/>
      <c r="G6280" s="121"/>
      <c r="H6280" s="121"/>
      <c r="I6280" s="121"/>
      <c r="J6280" s="121"/>
      <c r="K6280" s="121"/>
      <c r="L6280" s="121"/>
      <c r="M6280" s="121"/>
    </row>
    <row r="6281" spans="1:13" ht="11.25" customHeight="1">
      <c r="A6281" s="121"/>
      <c r="B6281" s="121"/>
      <c r="C6281" s="121"/>
      <c r="D6281" s="121"/>
      <c r="E6281" s="121"/>
      <c r="F6281" s="121"/>
      <c r="G6281" s="121"/>
      <c r="H6281" s="121"/>
      <c r="I6281" s="121"/>
      <c r="J6281" s="121"/>
      <c r="K6281" s="121"/>
      <c r="L6281" s="121"/>
      <c r="M6281" s="121"/>
    </row>
    <row r="6282" spans="1:13" ht="11.25" customHeight="1">
      <c r="A6282" s="121"/>
      <c r="B6282" s="121"/>
      <c r="C6282" s="121"/>
      <c r="D6282" s="121"/>
      <c r="E6282" s="121"/>
      <c r="F6282" s="121"/>
      <c r="G6282" s="121"/>
      <c r="H6282" s="121"/>
      <c r="I6282" s="121"/>
      <c r="J6282" s="121"/>
      <c r="K6282" s="121"/>
      <c r="L6282" s="121"/>
      <c r="M6282" s="121"/>
    </row>
    <row r="6283" spans="1:13" ht="11.25" customHeight="1">
      <c r="A6283" s="121"/>
      <c r="B6283" s="121"/>
      <c r="C6283" s="121"/>
      <c r="D6283" s="121"/>
      <c r="E6283" s="121"/>
      <c r="F6283" s="121"/>
      <c r="G6283" s="121"/>
      <c r="H6283" s="121"/>
      <c r="I6283" s="121"/>
      <c r="J6283" s="121"/>
      <c r="K6283" s="121"/>
      <c r="L6283" s="121"/>
      <c r="M6283" s="121"/>
    </row>
    <row r="6284" spans="1:13" ht="11.25" customHeight="1">
      <c r="A6284" s="121"/>
      <c r="B6284" s="121"/>
      <c r="C6284" s="121"/>
      <c r="D6284" s="121"/>
      <c r="E6284" s="121"/>
      <c r="F6284" s="121"/>
      <c r="G6284" s="121"/>
      <c r="H6284" s="121"/>
      <c r="I6284" s="121"/>
      <c r="J6284" s="121"/>
      <c r="K6284" s="121"/>
      <c r="L6284" s="121"/>
      <c r="M6284" s="121"/>
    </row>
    <row r="6285" spans="1:13" ht="11.25" customHeight="1">
      <c r="A6285" s="121"/>
      <c r="B6285" s="121"/>
      <c r="C6285" s="121"/>
      <c r="D6285" s="121"/>
      <c r="E6285" s="121"/>
      <c r="F6285" s="121"/>
      <c r="G6285" s="121"/>
      <c r="H6285" s="121"/>
      <c r="I6285" s="121"/>
      <c r="J6285" s="121"/>
      <c r="K6285" s="121"/>
      <c r="L6285" s="121"/>
      <c r="M6285" s="121"/>
    </row>
    <row r="6286" spans="1:13" ht="11.25" customHeight="1">
      <c r="A6286" s="121"/>
      <c r="B6286" s="121"/>
      <c r="C6286" s="121"/>
      <c r="D6286" s="121"/>
      <c r="E6286" s="121"/>
      <c r="F6286" s="121"/>
      <c r="G6286" s="121"/>
      <c r="H6286" s="121"/>
      <c r="I6286" s="121"/>
      <c r="J6286" s="121"/>
      <c r="K6286" s="121"/>
      <c r="L6286" s="121"/>
      <c r="M6286" s="121"/>
    </row>
    <row r="6287" spans="1:13" ht="11.25" customHeight="1">
      <c r="A6287" s="121"/>
      <c r="B6287" s="121"/>
      <c r="C6287" s="121"/>
      <c r="D6287" s="121"/>
      <c r="E6287" s="121"/>
      <c r="F6287" s="121"/>
      <c r="G6287" s="121"/>
      <c r="H6287" s="121"/>
      <c r="I6287" s="121"/>
      <c r="J6287" s="121"/>
      <c r="K6287" s="121"/>
      <c r="L6287" s="121"/>
      <c r="M6287" s="121"/>
    </row>
    <row r="6288" spans="1:13" ht="11.25" customHeight="1">
      <c r="A6288" s="121"/>
      <c r="B6288" s="121"/>
      <c r="C6288" s="121"/>
      <c r="D6288" s="121"/>
      <c r="E6288" s="121"/>
      <c r="F6288" s="121"/>
      <c r="G6288" s="121"/>
      <c r="H6288" s="121"/>
      <c r="I6288" s="121"/>
      <c r="J6288" s="121"/>
      <c r="K6288" s="121"/>
      <c r="L6288" s="121"/>
      <c r="M6288" s="121"/>
    </row>
    <row r="6289" spans="1:13" ht="11.25" customHeight="1">
      <c r="A6289" s="121"/>
      <c r="B6289" s="121"/>
      <c r="C6289" s="121"/>
      <c r="D6289" s="121"/>
      <c r="E6289" s="121"/>
      <c r="F6289" s="121"/>
      <c r="G6289" s="121"/>
      <c r="H6289" s="121"/>
      <c r="I6289" s="121"/>
      <c r="J6289" s="121"/>
      <c r="K6289" s="121"/>
      <c r="L6289" s="121"/>
      <c r="M6289" s="121"/>
    </row>
    <row r="6290" spans="1:13" ht="11.25" customHeight="1">
      <c r="A6290" s="121"/>
      <c r="B6290" s="121"/>
      <c r="C6290" s="121"/>
      <c r="D6290" s="121"/>
      <c r="E6290" s="121"/>
      <c r="F6290" s="121"/>
      <c r="G6290" s="121"/>
      <c r="H6290" s="121"/>
      <c r="I6290" s="121"/>
      <c r="J6290" s="121"/>
      <c r="K6290" s="121"/>
      <c r="L6290" s="121"/>
      <c r="M6290" s="121"/>
    </row>
    <row r="6291" spans="1:13" ht="11.25" customHeight="1">
      <c r="A6291" s="121"/>
      <c r="B6291" s="121"/>
      <c r="C6291" s="121"/>
      <c r="D6291" s="121"/>
      <c r="E6291" s="121"/>
      <c r="F6291" s="121"/>
      <c r="G6291" s="121"/>
      <c r="H6291" s="121"/>
      <c r="I6291" s="121"/>
      <c r="J6291" s="121"/>
      <c r="K6291" s="121"/>
      <c r="L6291" s="121"/>
      <c r="M6291" s="121"/>
    </row>
    <row r="6292" spans="1:13" ht="11.25" customHeight="1">
      <c r="A6292" s="121"/>
      <c r="B6292" s="121"/>
      <c r="C6292" s="121"/>
      <c r="D6292" s="121"/>
      <c r="E6292" s="121"/>
      <c r="F6292" s="121"/>
      <c r="G6292" s="121"/>
      <c r="H6292" s="121"/>
      <c r="I6292" s="121"/>
      <c r="J6292" s="121"/>
      <c r="K6292" s="121"/>
      <c r="L6292" s="121"/>
      <c r="M6292" s="121"/>
    </row>
    <row r="6293" spans="1:13" ht="11.25" customHeight="1">
      <c r="A6293" s="121"/>
      <c r="B6293" s="121"/>
      <c r="C6293" s="121"/>
      <c r="D6293" s="121"/>
      <c r="E6293" s="121"/>
      <c r="F6293" s="121"/>
      <c r="G6293" s="121"/>
      <c r="H6293" s="121"/>
      <c r="I6293" s="121"/>
      <c r="J6293" s="121"/>
      <c r="K6293" s="121"/>
      <c r="L6293" s="121"/>
      <c r="M6293" s="121"/>
    </row>
    <row r="6294" spans="1:13" ht="11.25" customHeight="1">
      <c r="A6294" s="121"/>
      <c r="B6294" s="121"/>
      <c r="C6294" s="121"/>
      <c r="D6294" s="121"/>
      <c r="E6294" s="121"/>
      <c r="F6294" s="121"/>
      <c r="G6294" s="121"/>
      <c r="H6294" s="121"/>
      <c r="I6294" s="121"/>
      <c r="J6294" s="121"/>
      <c r="K6294" s="121"/>
      <c r="L6294" s="121"/>
      <c r="M6294" s="121"/>
    </row>
    <row r="6295" spans="1:13" ht="11.25" customHeight="1">
      <c r="A6295" s="121"/>
      <c r="B6295" s="121"/>
      <c r="C6295" s="121"/>
      <c r="D6295" s="121"/>
      <c r="E6295" s="121"/>
      <c r="F6295" s="121"/>
      <c r="G6295" s="121"/>
      <c r="H6295" s="121"/>
      <c r="I6295" s="121"/>
      <c r="J6295" s="121"/>
      <c r="K6295" s="121"/>
      <c r="L6295" s="121"/>
      <c r="M6295" s="121"/>
    </row>
    <row r="6296" spans="1:13" ht="11.25" customHeight="1">
      <c r="A6296" s="121"/>
      <c r="B6296" s="121"/>
      <c r="C6296" s="121"/>
      <c r="D6296" s="121"/>
      <c r="E6296" s="121"/>
      <c r="F6296" s="121"/>
      <c r="G6296" s="121"/>
      <c r="H6296" s="121"/>
      <c r="I6296" s="121"/>
      <c r="J6296" s="121"/>
      <c r="K6296" s="121"/>
      <c r="L6296" s="121"/>
      <c r="M6296" s="124"/>
    </row>
    <row r="6297" spans="1:13" ht="11.25" customHeight="1">
      <c r="A6297" s="121"/>
      <c r="B6297" s="121"/>
      <c r="C6297" s="121"/>
      <c r="D6297" s="121"/>
      <c r="E6297" s="121"/>
      <c r="F6297" s="121"/>
      <c r="G6297" s="121"/>
      <c r="H6297" s="121"/>
      <c r="I6297" s="121"/>
      <c r="J6297" s="121"/>
      <c r="K6297" s="121"/>
      <c r="L6297" s="121"/>
      <c r="M6297" s="121"/>
    </row>
    <row r="6298" spans="1:13" ht="11.25" customHeight="1">
      <c r="A6298" s="121"/>
      <c r="B6298" s="121"/>
      <c r="C6298" s="121"/>
      <c r="D6298" s="121"/>
      <c r="E6298" s="121"/>
      <c r="F6298" s="121"/>
      <c r="G6298" s="121"/>
      <c r="H6298" s="121"/>
      <c r="I6298" s="121"/>
      <c r="J6298" s="121"/>
      <c r="K6298" s="121"/>
      <c r="L6298" s="121"/>
      <c r="M6298" s="125"/>
    </row>
    <row r="6299" spans="1:13" ht="11.25" customHeight="1">
      <c r="A6299" s="121"/>
      <c r="B6299" s="121"/>
      <c r="C6299" s="121"/>
      <c r="D6299" s="121"/>
      <c r="E6299" s="121"/>
      <c r="F6299" s="121"/>
      <c r="G6299" s="121"/>
      <c r="H6299" s="121"/>
      <c r="I6299" s="121"/>
      <c r="J6299" s="121"/>
      <c r="K6299" s="121"/>
      <c r="L6299" s="121"/>
      <c r="M6299" s="124"/>
    </row>
    <row r="6300" spans="1:13" ht="11.25" customHeight="1">
      <c r="A6300" s="121"/>
      <c r="B6300" s="121"/>
      <c r="C6300" s="121"/>
      <c r="D6300" s="121"/>
      <c r="E6300" s="121"/>
      <c r="F6300" s="121"/>
      <c r="G6300" s="121"/>
      <c r="H6300" s="121"/>
      <c r="I6300" s="121"/>
      <c r="J6300" s="121"/>
      <c r="K6300" s="121"/>
      <c r="L6300" s="121"/>
      <c r="M6300" s="121"/>
    </row>
    <row r="6301" spans="1:13" ht="11.25" customHeight="1">
      <c r="A6301" s="121"/>
      <c r="B6301" s="121"/>
      <c r="C6301" s="121"/>
      <c r="D6301" s="121"/>
      <c r="E6301" s="121"/>
      <c r="F6301" s="121"/>
      <c r="G6301" s="121"/>
      <c r="H6301" s="121"/>
      <c r="I6301" s="121"/>
      <c r="J6301" s="121"/>
      <c r="K6301" s="121"/>
      <c r="L6301" s="121"/>
      <c r="M6301" s="121"/>
    </row>
    <row r="6302" spans="1:13" ht="11.25" customHeight="1">
      <c r="A6302" s="121"/>
      <c r="B6302" s="121"/>
      <c r="C6302" s="121"/>
      <c r="D6302" s="121"/>
      <c r="E6302" s="121"/>
      <c r="F6302" s="121"/>
      <c r="G6302" s="121"/>
      <c r="H6302" s="121"/>
      <c r="I6302" s="121"/>
      <c r="J6302" s="121"/>
      <c r="K6302" s="121"/>
      <c r="L6302" s="121"/>
      <c r="M6302" s="125"/>
    </row>
    <row r="6303" spans="1:13" ht="11.25" customHeight="1">
      <c r="A6303" s="121"/>
      <c r="B6303" s="121"/>
      <c r="C6303" s="121"/>
      <c r="D6303" s="121"/>
      <c r="E6303" s="121"/>
      <c r="F6303" s="121"/>
      <c r="G6303" s="121"/>
      <c r="H6303" s="121"/>
      <c r="I6303" s="121"/>
      <c r="J6303" s="121"/>
      <c r="K6303" s="121"/>
      <c r="L6303" s="121"/>
      <c r="M6303" s="124"/>
    </row>
    <row r="6304" spans="1:13" ht="11.25" customHeight="1">
      <c r="A6304" s="121"/>
      <c r="B6304" s="121"/>
      <c r="C6304" s="121"/>
      <c r="D6304" s="121"/>
      <c r="E6304" s="121"/>
      <c r="F6304" s="121"/>
      <c r="G6304" s="121"/>
      <c r="H6304" s="121"/>
      <c r="I6304" s="121"/>
      <c r="J6304" s="121"/>
      <c r="K6304" s="121"/>
      <c r="L6304" s="121"/>
      <c r="M6304" s="121"/>
    </row>
    <row r="6305" spans="1:13" ht="11.25" customHeight="1">
      <c r="A6305" s="121"/>
      <c r="B6305" s="121"/>
      <c r="C6305" s="121"/>
      <c r="D6305" s="121"/>
      <c r="E6305" s="121"/>
      <c r="F6305" s="121"/>
      <c r="G6305" s="121"/>
      <c r="H6305" s="121"/>
      <c r="I6305" s="121"/>
      <c r="J6305" s="121"/>
      <c r="K6305" s="121"/>
      <c r="L6305" s="121"/>
      <c r="M6305" s="121"/>
    </row>
    <row r="6306" spans="1:13" ht="11.25" customHeight="1">
      <c r="A6306" s="121"/>
      <c r="B6306" s="121"/>
      <c r="C6306" s="121"/>
      <c r="D6306" s="121"/>
      <c r="E6306" s="121"/>
      <c r="F6306" s="121"/>
      <c r="G6306" s="121"/>
      <c r="H6306" s="121"/>
      <c r="I6306" s="121"/>
      <c r="J6306" s="121"/>
      <c r="K6306" s="121"/>
      <c r="L6306" s="121"/>
      <c r="M6306" s="121"/>
    </row>
    <row r="6307" spans="1:13" ht="11.25" customHeight="1">
      <c r="A6307" s="121"/>
      <c r="B6307" s="121"/>
      <c r="C6307" s="121"/>
      <c r="D6307" s="121"/>
      <c r="E6307" s="121"/>
      <c r="F6307" s="121"/>
      <c r="G6307" s="121"/>
      <c r="H6307" s="121"/>
      <c r="I6307" s="121"/>
      <c r="J6307" s="121"/>
      <c r="K6307" s="121"/>
      <c r="L6307" s="121"/>
      <c r="M6307" s="121"/>
    </row>
    <row r="6308" spans="1:13" ht="11.25" customHeight="1">
      <c r="A6308" s="121"/>
      <c r="B6308" s="121"/>
      <c r="C6308" s="121"/>
      <c r="D6308" s="121"/>
      <c r="E6308" s="121"/>
      <c r="F6308" s="121"/>
      <c r="G6308" s="121"/>
      <c r="H6308" s="121"/>
      <c r="I6308" s="121"/>
      <c r="J6308" s="121"/>
      <c r="K6308" s="121"/>
      <c r="L6308" s="121"/>
      <c r="M6308" s="121"/>
    </row>
    <row r="6309" spans="1:13" ht="11.25" customHeight="1">
      <c r="A6309" s="121"/>
      <c r="B6309" s="121"/>
      <c r="C6309" s="121"/>
      <c r="D6309" s="121"/>
      <c r="E6309" s="121"/>
      <c r="F6309" s="121"/>
      <c r="G6309" s="121"/>
      <c r="H6309" s="121"/>
      <c r="I6309" s="121"/>
      <c r="J6309" s="121"/>
      <c r="K6309" s="121"/>
      <c r="L6309" s="121"/>
      <c r="M6309" s="121"/>
    </row>
    <row r="6310" spans="1:13" ht="11.25" customHeight="1">
      <c r="A6310" s="121"/>
      <c r="B6310" s="121"/>
      <c r="C6310" s="121"/>
      <c r="D6310" s="121"/>
      <c r="E6310" s="121"/>
      <c r="F6310" s="121"/>
      <c r="G6310" s="121"/>
      <c r="H6310" s="121"/>
      <c r="I6310" s="121"/>
      <c r="J6310" s="121"/>
      <c r="K6310" s="121"/>
      <c r="L6310" s="121"/>
      <c r="M6310" s="121"/>
    </row>
    <row r="6311" spans="1:13" ht="11.25" customHeight="1">
      <c r="A6311" s="121"/>
      <c r="B6311" s="121"/>
      <c r="C6311" s="121"/>
      <c r="D6311" s="121"/>
      <c r="E6311" s="121"/>
      <c r="F6311" s="121"/>
      <c r="G6311" s="121"/>
      <c r="H6311" s="121"/>
      <c r="I6311" s="121"/>
      <c r="J6311" s="121"/>
      <c r="K6311" s="121"/>
      <c r="L6311" s="121"/>
      <c r="M6311" s="121"/>
    </row>
    <row r="6312" spans="1:13" ht="11.25" customHeight="1">
      <c r="A6312" s="121"/>
      <c r="B6312" s="121"/>
      <c r="C6312" s="121"/>
      <c r="D6312" s="121"/>
      <c r="E6312" s="121"/>
      <c r="F6312" s="121"/>
      <c r="G6312" s="121"/>
      <c r="H6312" s="121"/>
      <c r="I6312" s="121"/>
      <c r="J6312" s="121"/>
      <c r="K6312" s="121"/>
      <c r="L6312" s="121"/>
      <c r="M6312" s="121"/>
    </row>
    <row r="6313" spans="1:13" ht="11.25" customHeight="1">
      <c r="A6313" s="121"/>
      <c r="B6313" s="121"/>
      <c r="C6313" s="121"/>
      <c r="D6313" s="121"/>
      <c r="E6313" s="121"/>
      <c r="F6313" s="121"/>
      <c r="G6313" s="121"/>
      <c r="H6313" s="121"/>
      <c r="I6313" s="121"/>
      <c r="J6313" s="121"/>
      <c r="K6313" s="121"/>
      <c r="L6313" s="121"/>
      <c r="M6313" s="121"/>
    </row>
    <row r="6314" spans="1:13" ht="11.25" customHeight="1">
      <c r="A6314" s="124"/>
      <c r="B6314" s="124"/>
      <c r="C6314" s="127"/>
      <c r="D6314" s="126"/>
      <c r="E6314" s="124"/>
      <c r="F6314" s="124"/>
      <c r="G6314" s="124"/>
      <c r="H6314" s="126"/>
      <c r="I6314" s="124"/>
      <c r="J6314" s="124"/>
      <c r="K6314" s="124"/>
      <c r="L6314" s="124"/>
      <c r="M6314" s="121"/>
    </row>
    <row r="6315" spans="1:13" ht="11.25" customHeight="1">
      <c r="A6315" s="121"/>
      <c r="B6315" s="121"/>
      <c r="C6315" s="121"/>
      <c r="D6315" s="121"/>
      <c r="E6315" s="121"/>
      <c r="F6315" s="121"/>
      <c r="G6315" s="121"/>
      <c r="H6315" s="121"/>
      <c r="I6315" s="121"/>
      <c r="J6315" s="121"/>
      <c r="K6315" s="121"/>
      <c r="L6315" s="121"/>
      <c r="M6315" s="121"/>
    </row>
    <row r="6316" spans="1:13" ht="11.25" customHeight="1">
      <c r="A6316" s="124"/>
      <c r="B6316" s="124"/>
      <c r="C6316" s="125"/>
      <c r="D6316" s="124"/>
      <c r="E6316" s="124"/>
      <c r="F6316" s="126"/>
      <c r="G6316" s="124"/>
      <c r="H6316" s="124"/>
      <c r="I6316" s="124"/>
      <c r="J6316" s="124"/>
      <c r="K6316" s="124"/>
      <c r="L6316" s="124"/>
      <c r="M6316" s="121"/>
    </row>
    <row r="6317" spans="1:13" ht="11.25" customHeight="1">
      <c r="A6317" s="124"/>
      <c r="B6317" s="124"/>
      <c r="C6317" s="127"/>
      <c r="D6317" s="124"/>
      <c r="E6317" s="124"/>
      <c r="F6317" s="124"/>
      <c r="G6317" s="124"/>
      <c r="H6317" s="126"/>
      <c r="I6317" s="124"/>
      <c r="J6317" s="124"/>
      <c r="K6317" s="124"/>
      <c r="L6317" s="124"/>
      <c r="M6317" s="121"/>
    </row>
    <row r="6318" spans="1:13" ht="11.25" customHeight="1">
      <c r="A6318" s="121"/>
      <c r="B6318" s="121"/>
      <c r="C6318" s="121"/>
      <c r="D6318" s="121"/>
      <c r="E6318" s="121"/>
      <c r="F6318" s="121"/>
      <c r="G6318" s="121"/>
      <c r="H6318" s="121"/>
      <c r="I6318" s="121"/>
      <c r="J6318" s="121"/>
      <c r="K6318" s="121"/>
      <c r="L6318" s="121"/>
      <c r="M6318" s="125"/>
    </row>
    <row r="6319" spans="1:13" ht="11.25" customHeight="1">
      <c r="A6319" s="121"/>
      <c r="B6319" s="122"/>
      <c r="C6319" s="121"/>
      <c r="D6319" s="123"/>
      <c r="E6319" s="122"/>
      <c r="F6319" s="121"/>
      <c r="G6319" s="122"/>
      <c r="H6319" s="121"/>
      <c r="I6319" s="122"/>
      <c r="J6319" s="121"/>
      <c r="K6319" s="122"/>
      <c r="L6319" s="121"/>
      <c r="M6319" s="121"/>
    </row>
    <row r="6320" spans="1:13" ht="11.25" customHeight="1">
      <c r="A6320" s="124"/>
      <c r="B6320" s="124"/>
      <c r="C6320" s="125"/>
      <c r="D6320" s="124"/>
      <c r="E6320" s="124"/>
      <c r="F6320" s="126"/>
      <c r="G6320" s="124"/>
      <c r="H6320" s="124"/>
      <c r="I6320" s="124"/>
      <c r="J6320" s="124"/>
      <c r="K6320" s="124"/>
      <c r="L6320" s="124"/>
    </row>
    <row r="6321" spans="1:12" ht="11.25" customHeight="1">
      <c r="A6321" s="124"/>
      <c r="B6321" s="124"/>
      <c r="C6321" s="127"/>
      <c r="D6321" s="124"/>
      <c r="E6321" s="124"/>
      <c r="F6321" s="124"/>
      <c r="G6321" s="124"/>
      <c r="H6321" s="126"/>
      <c r="I6321" s="124"/>
      <c r="J6321" s="124"/>
      <c r="K6321" s="124"/>
      <c r="L6321" s="124"/>
    </row>
    <row r="6322" spans="1:12" ht="11.25" customHeight="1">
      <c r="A6322" s="121"/>
      <c r="B6322" s="121"/>
      <c r="C6322" s="121"/>
      <c r="D6322" s="123"/>
      <c r="E6322" s="121"/>
      <c r="F6322" s="121"/>
      <c r="G6322" s="121"/>
      <c r="H6322" s="121"/>
      <c r="I6322" s="121"/>
      <c r="J6322" s="121"/>
      <c r="K6322" s="121"/>
      <c r="L6322" s="121"/>
    </row>
    <row r="6323" spans="1:12" ht="11.25" customHeight="1">
      <c r="A6323" s="121"/>
      <c r="B6323" s="121"/>
      <c r="C6323" s="121"/>
      <c r="D6323" s="121"/>
      <c r="E6323" s="121"/>
      <c r="F6323" s="121"/>
      <c r="G6323" s="121"/>
      <c r="H6323" s="121"/>
      <c r="I6323" s="121"/>
      <c r="J6323" s="121"/>
      <c r="K6323" s="121"/>
      <c r="L6323" s="121"/>
    </row>
    <row r="6324" spans="1:12" ht="11.25" customHeight="1">
      <c r="A6324" s="121"/>
      <c r="B6324" s="122"/>
      <c r="C6324" s="121"/>
      <c r="D6324" s="121"/>
      <c r="E6324" s="122"/>
      <c r="F6324" s="121"/>
      <c r="G6324" s="122"/>
      <c r="H6324" s="121"/>
      <c r="I6324" s="122"/>
      <c r="J6324" s="121"/>
      <c r="K6324" s="122"/>
      <c r="L6324" s="121"/>
    </row>
    <row r="6325" spans="1:12" ht="11.25" customHeight="1">
      <c r="A6325" s="121"/>
      <c r="B6325" s="122"/>
      <c r="C6325" s="121"/>
      <c r="D6325" s="121"/>
      <c r="E6325" s="122"/>
      <c r="F6325" s="121"/>
      <c r="G6325" s="122"/>
      <c r="H6325" s="121"/>
      <c r="I6325" s="122"/>
      <c r="J6325" s="121"/>
      <c r="K6325" s="122"/>
      <c r="L6325" s="121"/>
    </row>
    <row r="6326" spans="1:12" ht="11.25" customHeight="1">
      <c r="A6326" s="121"/>
      <c r="B6326" s="122"/>
      <c r="C6326" s="121"/>
      <c r="D6326" s="123"/>
      <c r="E6326" s="122"/>
      <c r="F6326" s="121"/>
      <c r="G6326" s="122"/>
      <c r="H6326" s="121"/>
      <c r="I6326" s="122"/>
      <c r="J6326" s="121"/>
      <c r="K6326" s="122"/>
      <c r="L6326" s="121"/>
    </row>
    <row r="6327" spans="1:12" ht="11.25" customHeight="1">
      <c r="A6327" s="121"/>
      <c r="B6327" s="122"/>
      <c r="C6327" s="121"/>
      <c r="D6327" s="121"/>
      <c r="E6327" s="122"/>
      <c r="F6327" s="121"/>
      <c r="G6327" s="122"/>
      <c r="H6327" s="121"/>
      <c r="I6327" s="122"/>
      <c r="J6327" s="121"/>
      <c r="K6327" s="122"/>
      <c r="L6327" s="121"/>
    </row>
    <row r="6328" spans="1:12" ht="11.25" customHeight="1">
      <c r="A6328" s="121"/>
      <c r="B6328" s="122"/>
      <c r="C6328" s="121"/>
      <c r="D6328" s="121"/>
      <c r="E6328" s="122"/>
      <c r="F6328" s="121"/>
      <c r="G6328" s="122"/>
      <c r="H6328" s="121"/>
      <c r="I6328" s="122"/>
      <c r="J6328" s="121"/>
      <c r="K6328" s="122"/>
      <c r="L6328" s="121"/>
    </row>
    <row r="6329" spans="1:12" ht="11.25" customHeight="1">
      <c r="A6329" s="121"/>
      <c r="B6329" s="121"/>
      <c r="C6329" s="121"/>
      <c r="D6329" s="121"/>
      <c r="E6329" s="121"/>
      <c r="F6329" s="121"/>
      <c r="G6329" s="121"/>
      <c r="H6329" s="121"/>
      <c r="I6329" s="121"/>
      <c r="J6329" s="121"/>
      <c r="K6329" s="121"/>
      <c r="L6329" s="121"/>
    </row>
    <row r="6330" spans="1:12" ht="11.25" customHeight="1">
      <c r="A6330" s="121"/>
      <c r="B6330" s="122"/>
      <c r="C6330" s="121"/>
      <c r="D6330" s="121"/>
      <c r="E6330" s="122"/>
      <c r="F6330" s="121"/>
      <c r="G6330" s="122"/>
      <c r="H6330" s="121"/>
      <c r="I6330" s="122"/>
      <c r="J6330" s="121"/>
      <c r="K6330" s="122"/>
      <c r="L6330" s="121"/>
    </row>
    <row r="6331" spans="1:12" ht="11.25" customHeight="1">
      <c r="A6331" s="121"/>
      <c r="B6331" s="122"/>
      <c r="C6331" s="121"/>
      <c r="D6331" s="121"/>
      <c r="E6331" s="122"/>
      <c r="F6331" s="121"/>
      <c r="G6331" s="122"/>
      <c r="H6331" s="121"/>
      <c r="I6331" s="122"/>
      <c r="J6331" s="121"/>
      <c r="K6331" s="122"/>
      <c r="L6331" s="121"/>
    </row>
    <row r="6332" spans="1:12" ht="11.25" customHeight="1">
      <c r="A6332" s="121"/>
      <c r="B6332" s="122"/>
      <c r="C6332" s="121"/>
      <c r="D6332" s="121"/>
      <c r="E6332" s="122"/>
      <c r="F6332" s="121"/>
      <c r="G6332" s="122"/>
      <c r="H6332" s="121"/>
      <c r="I6332" s="122"/>
      <c r="J6332" s="121"/>
      <c r="K6332" s="122"/>
      <c r="L6332" s="121"/>
    </row>
    <row r="6333" spans="1:12" ht="11.25" customHeight="1">
      <c r="A6333" s="121"/>
      <c r="B6333" s="122"/>
      <c r="C6333" s="121"/>
      <c r="D6333" s="121"/>
      <c r="E6333" s="122"/>
      <c r="F6333" s="121"/>
      <c r="G6333" s="122"/>
      <c r="H6333" s="121"/>
      <c r="I6333" s="122"/>
      <c r="J6333" s="121"/>
      <c r="K6333" s="122"/>
      <c r="L6333" s="121"/>
    </row>
    <row r="6334" spans="1:12" ht="11.25" customHeight="1">
      <c r="A6334" s="121"/>
      <c r="B6334" s="122"/>
      <c r="C6334" s="121"/>
      <c r="D6334" s="121"/>
      <c r="E6334" s="122"/>
      <c r="F6334" s="121"/>
      <c r="G6334" s="122"/>
      <c r="H6334" s="121"/>
      <c r="I6334" s="122"/>
      <c r="J6334" s="121"/>
      <c r="K6334" s="122"/>
      <c r="L6334" s="121"/>
    </row>
    <row r="6335" spans="1:12" ht="11.25" customHeight="1">
      <c r="A6335" s="121"/>
      <c r="B6335" s="122"/>
      <c r="C6335" s="121"/>
      <c r="D6335" s="121"/>
      <c r="E6335" s="122"/>
      <c r="F6335" s="121"/>
      <c r="G6335" s="122"/>
      <c r="H6335" s="121"/>
      <c r="I6335" s="122"/>
      <c r="J6335" s="121"/>
      <c r="K6335" s="122"/>
      <c r="L6335" s="121"/>
    </row>
    <row r="6336" spans="1:12" ht="11.25" customHeight="1">
      <c r="A6336" s="124"/>
      <c r="B6336" s="124"/>
      <c r="C6336" s="125"/>
      <c r="D6336" s="124"/>
      <c r="E6336" s="124"/>
      <c r="F6336" s="124"/>
      <c r="G6336" s="124"/>
      <c r="H6336" s="124"/>
      <c r="I6336" s="124"/>
      <c r="J6336" s="124"/>
      <c r="K6336" s="124"/>
      <c r="L6336" s="124"/>
    </row>
    <row r="6337" spans="1:12" ht="11.25" customHeight="1">
      <c r="A6337" s="121"/>
      <c r="B6337" s="121"/>
      <c r="C6337" s="121"/>
      <c r="D6337" s="121"/>
      <c r="E6337" s="121"/>
      <c r="F6337" s="121"/>
      <c r="G6337" s="121"/>
      <c r="H6337" s="121"/>
      <c r="I6337" s="121"/>
      <c r="J6337" s="121"/>
      <c r="K6337" s="121"/>
      <c r="L6337" s="121"/>
    </row>
  </sheetData>
  <sortState ref="A13:M2347">
    <sortCondition ref="A13:A2347"/>
  </sortState>
  <mergeCells count="1">
    <mergeCell ref="H1:J1"/>
  </mergeCells>
  <phoneticPr fontId="2"/>
  <pageMargins left="0.78740157480314965" right="0.78740157480314965" top="0.98425196850393704" bottom="0.98425196850393704" header="0.51181102362204722" footer="0.51181102362204722"/>
  <pageSetup paperSize="9" scale="70" orientation="portrait" horizontalDpi="4294967293"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近交試算シートβ(6x6)x(6x6)</vt:lpstr>
      <vt:lpstr>近交試算シート5x5</vt:lpstr>
      <vt:lpstr>始祖牛ﾃﾞｰﾀ</vt:lpstr>
      <vt:lpstr>近交試算シート5x5!Print_Area</vt:lpstr>
      <vt:lpstr>'近交試算シートβ(6x6)x(6x6)'!Print_Area</vt:lpstr>
      <vt:lpstr>始祖牛ﾃﾞｰﾀ!Print_Area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中島敏明</dc:creator>
  <cp:lastModifiedBy>nikugyu-TARO</cp:lastModifiedBy>
  <dcterms:created xsi:type="dcterms:W3CDTF">2005-06-01T13:51:35Z</dcterms:created>
  <dcterms:modified xsi:type="dcterms:W3CDTF">2015-04-03T02:38:29Z</dcterms:modified>
</cp:coreProperties>
</file>